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1" activeTab="34"/>
  </bookViews>
  <sheets>
    <sheet name="п2.1" sheetId="1" r:id="rId1"/>
    <sheet name="п2.2" sheetId="3" r:id="rId2"/>
    <sheet name="п2.3" sheetId="4" r:id="rId3"/>
    <sheet name="п2.4" sheetId="5" r:id="rId4"/>
    <sheet name="п2.5" sheetId="6" r:id="rId5"/>
    <sheet name="п2.6" sheetId="7" r:id="rId6"/>
    <sheet name="п2.7" sheetId="8" r:id="rId7"/>
    <sheet name="п2.8" sheetId="9" r:id="rId8"/>
    <sheet name="п2.9" sheetId="10" r:id="rId9"/>
    <sheet name="п2.10" sheetId="11" r:id="rId10"/>
    <sheet name="п2.11" sheetId="12" r:id="rId11"/>
    <sheet name="п2.12" sheetId="13" r:id="rId12"/>
    <sheet name="п2.13" sheetId="14" r:id="rId13"/>
    <sheet name="п2.14" sheetId="15" r:id="rId14"/>
    <sheet name="п2.15" sheetId="16" r:id="rId15"/>
    <sheet name="п2.16" sheetId="17" r:id="rId16"/>
    <sheet name="п2.17" sheetId="18" r:id="rId17"/>
    <sheet name="п2.18" sheetId="19" r:id="rId18"/>
    <sheet name="п2.19" sheetId="20" r:id="rId19"/>
    <sheet name="п2.20" sheetId="21" r:id="rId20"/>
    <sheet name="п2.21" sheetId="22" r:id="rId21"/>
    <sheet name="п2.22" sheetId="23" r:id="rId22"/>
    <sheet name="п2.23" sheetId="24" r:id="rId23"/>
    <sheet name="п2.24" sheetId="25" r:id="rId24"/>
    <sheet name="п2.25" sheetId="26" r:id="rId25"/>
    <sheet name="п2.26" sheetId="27" r:id="rId26"/>
    <sheet name="п2.27" sheetId="28" r:id="rId27"/>
    <sheet name="п2.28" sheetId="29" r:id="rId28"/>
    <sheet name="п2.29" sheetId="30" r:id="rId29"/>
    <sheet name="п2.30" sheetId="31" r:id="rId30"/>
    <sheet name="п2.31" sheetId="32" r:id="rId31"/>
    <sheet name="п2.32" sheetId="33" r:id="rId32"/>
    <sheet name="п2.33" sheetId="34" r:id="rId33"/>
    <sheet name="п2.34" sheetId="35" r:id="rId34"/>
    <sheet name="п2.35" sheetId="2" r:id="rId35"/>
  </sheets>
  <calcPr calcId="114210"/>
</workbook>
</file>

<file path=xl/calcChain.xml><?xml version="1.0" encoding="utf-8"?>
<calcChain xmlns="http://schemas.openxmlformats.org/spreadsheetml/2006/main">
  <c r="E26" i="17"/>
  <c r="G26"/>
  <c r="D26"/>
  <c r="E22"/>
  <c r="G22"/>
  <c r="D22"/>
  <c r="G21"/>
  <c r="E20"/>
  <c r="D20"/>
  <c r="G19"/>
  <c r="E18"/>
  <c r="D18"/>
  <c r="E17"/>
  <c r="D17"/>
  <c r="E16"/>
  <c r="G16"/>
  <c r="D16"/>
  <c r="G15"/>
  <c r="G14"/>
  <c r="E13"/>
  <c r="D13"/>
  <c r="G13"/>
  <c r="E12"/>
  <c r="D12"/>
  <c r="E11"/>
  <c r="D11"/>
  <c r="G11"/>
  <c r="E10"/>
  <c r="D10"/>
  <c r="E9"/>
  <c r="D9"/>
  <c r="G9"/>
  <c r="E6"/>
  <c r="D6"/>
  <c r="E5"/>
  <c r="D5"/>
  <c r="G5"/>
  <c r="E4"/>
  <c r="E31"/>
  <c r="G31"/>
  <c r="D4"/>
  <c r="D31"/>
  <c r="C4"/>
  <c r="C31"/>
  <c r="G17"/>
  <c r="G20"/>
  <c r="G6"/>
  <c r="G10"/>
  <c r="G12"/>
  <c r="G18"/>
  <c r="G4"/>
  <c r="G17" i="14"/>
  <c r="E17" i="12"/>
  <c r="G17"/>
  <c r="D17"/>
  <c r="G16"/>
  <c r="G15"/>
  <c r="G12"/>
  <c r="E6"/>
  <c r="G6"/>
  <c r="D6"/>
  <c r="G5"/>
  <c r="E3"/>
  <c r="G3"/>
  <c r="D3"/>
  <c r="E17" i="11"/>
  <c r="G17"/>
  <c r="D17"/>
  <c r="C17"/>
  <c r="G16"/>
  <c r="G15"/>
  <c r="E6"/>
  <c r="D6"/>
  <c r="G5"/>
  <c r="E3"/>
  <c r="D3"/>
  <c r="E18" i="14"/>
  <c r="D18"/>
  <c r="C18"/>
  <c r="G15"/>
  <c r="G14"/>
  <c r="G11"/>
  <c r="G9"/>
  <c r="E6"/>
  <c r="D6"/>
  <c r="C6"/>
  <c r="G4"/>
  <c r="E3"/>
  <c r="G3"/>
  <c r="D3"/>
  <c r="C3"/>
  <c r="E17" i="13"/>
  <c r="G17"/>
  <c r="D17"/>
  <c r="C17"/>
  <c r="E6"/>
  <c r="D6"/>
  <c r="C6"/>
  <c r="E3"/>
  <c r="G3"/>
  <c r="D3"/>
  <c r="C3"/>
  <c r="G18" i="14"/>
  <c r="G3" i="11"/>
  <c r="G6" i="14"/>
  <c r="G5" i="31"/>
  <c r="E4"/>
  <c r="E6"/>
  <c r="D4"/>
  <c r="D6"/>
  <c r="C4"/>
  <c r="C6"/>
  <c r="G5" i="30"/>
  <c r="E4"/>
  <c r="E6"/>
  <c r="D4"/>
  <c r="D6"/>
  <c r="C4"/>
  <c r="C6"/>
  <c r="G5" i="27"/>
  <c r="E4"/>
  <c r="E6"/>
  <c r="D4"/>
  <c r="D6"/>
  <c r="C4"/>
  <c r="C6"/>
  <c r="G6" i="26"/>
  <c r="G5"/>
  <c r="E4"/>
  <c r="G4"/>
  <c r="D4"/>
  <c r="D7"/>
  <c r="C4"/>
  <c r="C7"/>
  <c r="D10" i="25"/>
  <c r="G10"/>
  <c r="G9"/>
  <c r="G8"/>
  <c r="G7"/>
  <c r="G6"/>
  <c r="G5"/>
  <c r="E4"/>
  <c r="E11"/>
  <c r="G11"/>
  <c r="D4"/>
  <c r="D11"/>
  <c r="C4"/>
  <c r="C11"/>
  <c r="G6" i="24"/>
  <c r="G5"/>
  <c r="E4"/>
  <c r="G4"/>
  <c r="D4"/>
  <c r="D7"/>
  <c r="C4"/>
  <c r="C7"/>
  <c r="G5" i="21"/>
  <c r="E4"/>
  <c r="E6"/>
  <c r="G6"/>
  <c r="D4"/>
  <c r="D6"/>
  <c r="C4"/>
  <c r="C6"/>
  <c r="G6" i="31"/>
  <c r="G4"/>
  <c r="G6" i="30"/>
  <c r="G4"/>
  <c r="G6" i="27"/>
  <c r="G4"/>
  <c r="E7" i="26"/>
  <c r="G7"/>
  <c r="G4" i="25"/>
  <c r="E7" i="24"/>
  <c r="G7"/>
  <c r="G4" i="21"/>
  <c r="E17" i="35"/>
  <c r="G17"/>
  <c r="D17"/>
  <c r="C17"/>
  <c r="E6"/>
  <c r="D6"/>
  <c r="C6"/>
  <c r="G4"/>
  <c r="E3"/>
  <c r="G3"/>
  <c r="D3"/>
  <c r="C3"/>
  <c r="C15" i="33"/>
  <c r="G14"/>
  <c r="G13"/>
  <c r="G12"/>
  <c r="G11"/>
  <c r="D11"/>
  <c r="G10"/>
  <c r="G9"/>
  <c r="G8"/>
  <c r="G7"/>
  <c r="G6"/>
  <c r="D5"/>
  <c r="G5"/>
  <c r="G4"/>
  <c r="E3"/>
  <c r="E15"/>
  <c r="D3"/>
  <c r="D15"/>
  <c r="G7" i="29"/>
  <c r="E4"/>
  <c r="E8"/>
  <c r="G8"/>
  <c r="D4"/>
  <c r="D8"/>
  <c r="C4"/>
  <c r="C8"/>
  <c r="C8" i="28"/>
  <c r="G6"/>
  <c r="G5"/>
  <c r="E4"/>
  <c r="G4"/>
  <c r="D4"/>
  <c r="D8"/>
  <c r="G5" i="23"/>
  <c r="E4"/>
  <c r="E6"/>
  <c r="D4"/>
  <c r="D6"/>
  <c r="C4"/>
  <c r="C6"/>
  <c r="G5" i="22"/>
  <c r="E4"/>
  <c r="E6"/>
  <c r="D4"/>
  <c r="D6"/>
  <c r="C4"/>
  <c r="C6"/>
  <c r="F34" i="20"/>
  <c r="F33"/>
  <c r="F32"/>
  <c r="F31"/>
  <c r="G30"/>
  <c r="F29"/>
  <c r="G28"/>
  <c r="F28"/>
  <c r="F27"/>
  <c r="F26"/>
  <c r="F25"/>
  <c r="G24"/>
  <c r="F24"/>
  <c r="F23"/>
  <c r="G22"/>
  <c r="F22"/>
  <c r="G21"/>
  <c r="F21"/>
  <c r="G20"/>
  <c r="F20"/>
  <c r="G19"/>
  <c r="F19"/>
  <c r="G18"/>
  <c r="F18"/>
  <c r="G17"/>
  <c r="G16"/>
  <c r="F16"/>
  <c r="G15"/>
  <c r="F15"/>
  <c r="G14"/>
  <c r="G13"/>
  <c r="F13"/>
  <c r="G12"/>
  <c r="F12"/>
  <c r="G11"/>
  <c r="F11"/>
  <c r="G10"/>
  <c r="F10"/>
  <c r="G9"/>
  <c r="F9"/>
  <c r="F7"/>
  <c r="G6"/>
  <c r="F6"/>
  <c r="G5"/>
  <c r="F5"/>
  <c r="E4"/>
  <c r="E35"/>
  <c r="D4"/>
  <c r="D35"/>
  <c r="C4"/>
  <c r="C35"/>
  <c r="G7" i="18"/>
  <c r="G6"/>
  <c r="E5"/>
  <c r="G5"/>
  <c r="D5"/>
  <c r="D8"/>
  <c r="C5"/>
  <c r="C8"/>
  <c r="G16" i="19"/>
  <c r="G15"/>
  <c r="G14"/>
  <c r="G13"/>
  <c r="G12"/>
  <c r="G10"/>
  <c r="G9"/>
  <c r="G8"/>
  <c r="G7"/>
  <c r="G6"/>
  <c r="E5"/>
  <c r="G5"/>
  <c r="D5"/>
  <c r="D17"/>
  <c r="C5"/>
  <c r="C17"/>
  <c r="G5" i="16"/>
  <c r="E4"/>
  <c r="E6"/>
  <c r="D4"/>
  <c r="D6"/>
  <c r="C4"/>
  <c r="C6"/>
  <c r="G5" i="15"/>
  <c r="E4"/>
  <c r="E6"/>
  <c r="D4"/>
  <c r="D6"/>
  <c r="C4"/>
  <c r="C6"/>
  <c r="G7" i="8"/>
  <c r="G6"/>
  <c r="E5"/>
  <c r="G5"/>
  <c r="D5"/>
  <c r="C5"/>
  <c r="G4"/>
  <c r="E3"/>
  <c r="E8"/>
  <c r="D3"/>
  <c r="D8"/>
  <c r="C3"/>
  <c r="C8"/>
  <c r="G7" i="7"/>
  <c r="G6"/>
  <c r="E5"/>
  <c r="G5"/>
  <c r="D5"/>
  <c r="C5"/>
  <c r="G4"/>
  <c r="E3"/>
  <c r="E8"/>
  <c r="G8"/>
  <c r="D3"/>
  <c r="D8"/>
  <c r="C3"/>
  <c r="C8"/>
  <c r="E5" i="6"/>
  <c r="F5"/>
  <c r="D5"/>
  <c r="C5"/>
  <c r="F4"/>
  <c r="E3"/>
  <c r="F3"/>
  <c r="D3"/>
  <c r="C3"/>
  <c r="G9" i="5"/>
  <c r="G8"/>
  <c r="G7"/>
  <c r="G6"/>
  <c r="E5"/>
  <c r="E10"/>
  <c r="D5"/>
  <c r="D10"/>
  <c r="C5"/>
  <c r="C10"/>
  <c r="G4"/>
  <c r="F4"/>
  <c r="E3"/>
  <c r="F3"/>
  <c r="D3"/>
  <c r="C3"/>
  <c r="G12" i="4"/>
  <c r="F11"/>
  <c r="F10"/>
  <c r="F8"/>
  <c r="G7"/>
  <c r="E6"/>
  <c r="G6"/>
  <c r="D6"/>
  <c r="C6"/>
  <c r="G5"/>
  <c r="F5"/>
  <c r="G4"/>
  <c r="E3"/>
  <c r="E13"/>
  <c r="D3"/>
  <c r="D13"/>
  <c r="C3"/>
  <c r="C13"/>
  <c r="G15" i="33"/>
  <c r="F15"/>
  <c r="F3"/>
  <c r="G3"/>
  <c r="G4" i="29"/>
  <c r="E8" i="28"/>
  <c r="G8"/>
  <c r="G6" i="23"/>
  <c r="G4"/>
  <c r="G6" i="22"/>
  <c r="G4"/>
  <c r="G35" i="20"/>
  <c r="F35"/>
  <c r="F4"/>
  <c r="G4"/>
  <c r="E8" i="18"/>
  <c r="G8"/>
  <c r="E17" i="19"/>
  <c r="G17"/>
  <c r="G6" i="16"/>
  <c r="G4"/>
  <c r="G6" i="15"/>
  <c r="G4"/>
  <c r="G8" i="8"/>
  <c r="G3"/>
  <c r="G3" i="7"/>
  <c r="G10" i="5"/>
  <c r="F10"/>
  <c r="G3"/>
  <c r="G5"/>
  <c r="G13" i="4"/>
  <c r="F13"/>
  <c r="F3"/>
  <c r="F6"/>
  <c r="G3"/>
  <c r="G8" i="10"/>
  <c r="G7"/>
  <c r="E6"/>
  <c r="E9"/>
  <c r="D6"/>
  <c r="D9"/>
  <c r="C6"/>
  <c r="C9"/>
  <c r="G5"/>
  <c r="G4"/>
  <c r="E3"/>
  <c r="G3"/>
  <c r="D3"/>
  <c r="C3"/>
  <c r="G8" i="9"/>
  <c r="G7"/>
  <c r="G6"/>
  <c r="E5"/>
  <c r="E9"/>
  <c r="D5"/>
  <c r="D9"/>
  <c r="C5"/>
  <c r="C9"/>
  <c r="G4"/>
  <c r="E3"/>
  <c r="G3"/>
  <c r="D3"/>
  <c r="C3"/>
  <c r="G9" i="10"/>
  <c r="G6"/>
  <c r="G9" i="9"/>
  <c r="G5"/>
  <c r="G17" i="3"/>
  <c r="G16"/>
  <c r="F16"/>
  <c r="G15"/>
  <c r="F15"/>
  <c r="G14"/>
  <c r="F14"/>
  <c r="G13"/>
  <c r="F13"/>
  <c r="G12"/>
  <c r="F12"/>
  <c r="G11"/>
  <c r="G10"/>
  <c r="F10"/>
  <c r="G9"/>
  <c r="F9"/>
  <c r="G8"/>
  <c r="F8"/>
  <c r="G7"/>
  <c r="F7"/>
  <c r="E6"/>
  <c r="G6"/>
  <c r="D6"/>
  <c r="D18"/>
  <c r="G18"/>
  <c r="C6"/>
  <c r="C18"/>
  <c r="F18"/>
  <c r="G5"/>
  <c r="F5"/>
  <c r="G4"/>
  <c r="F4"/>
  <c r="E3"/>
  <c r="G3"/>
  <c r="D3"/>
  <c r="C3"/>
  <c r="F3"/>
  <c r="F6"/>
  <c r="C18" i="32"/>
  <c r="F17"/>
  <c r="D17"/>
  <c r="D18"/>
  <c r="E16"/>
  <c r="E18"/>
  <c r="G15"/>
  <c r="F15"/>
  <c r="G14"/>
  <c r="F14"/>
  <c r="G13"/>
  <c r="F13"/>
  <c r="G12"/>
  <c r="F12"/>
  <c r="G9"/>
  <c r="F9"/>
  <c r="G8"/>
  <c r="E6"/>
  <c r="F6"/>
  <c r="D6"/>
  <c r="C6"/>
  <c r="F5"/>
  <c r="G4"/>
  <c r="F4"/>
  <c r="E3"/>
  <c r="G3"/>
  <c r="D3"/>
  <c r="C3"/>
  <c r="F3"/>
  <c r="E18" i="34"/>
  <c r="G18"/>
  <c r="D18"/>
  <c r="C18"/>
  <c r="F17"/>
  <c r="G13"/>
  <c r="F13"/>
  <c r="F6"/>
  <c r="E6"/>
  <c r="G6"/>
  <c r="D6"/>
  <c r="C6"/>
  <c r="E3"/>
  <c r="D3"/>
  <c r="C3"/>
  <c r="G18" i="32"/>
  <c r="F18"/>
  <c r="G6"/>
  <c r="F16"/>
  <c r="G17"/>
  <c r="G16"/>
  <c r="F18" i="34"/>
  <c r="G16" i="2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E6"/>
  <c r="E17"/>
  <c r="D6"/>
  <c r="D17"/>
  <c r="C6"/>
  <c r="C17"/>
  <c r="G5"/>
  <c r="F5"/>
  <c r="E3"/>
  <c r="G3"/>
  <c r="D3"/>
  <c r="C3"/>
  <c r="G16" i="1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E6"/>
  <c r="E17"/>
  <c r="D6"/>
  <c r="D17"/>
  <c r="C6"/>
  <c r="C17"/>
  <c r="E3"/>
  <c r="D3"/>
  <c r="C3"/>
  <c r="G17" i="2"/>
  <c r="F17"/>
  <c r="F3"/>
  <c r="G6"/>
  <c r="F6"/>
  <c r="G17" i="1"/>
  <c r="F17"/>
  <c r="G6"/>
  <c r="F6"/>
</calcChain>
</file>

<file path=xl/sharedStrings.xml><?xml version="1.0" encoding="utf-8"?>
<sst xmlns="http://schemas.openxmlformats.org/spreadsheetml/2006/main" count="790" uniqueCount="143">
  <si>
    <t>№ п/п</t>
  </si>
  <si>
    <t>Наименование</t>
  </si>
  <si>
    <t>План по Закону КЧР от 30.12.2015 №108-HP (первоначальный), тыс. руб.</t>
  </si>
  <si>
    <t>План по Закону КЧР от 30.12.2015 №108-HP         в ред. от 23.12.2016 г. (уточненный),              тыс. руб.</t>
  </si>
  <si>
    <t>Исполнено         за 2016 год,        тыс. руб.</t>
  </si>
  <si>
    <t>Исполнение первоначального плана, %</t>
  </si>
  <si>
    <t>Исполнение уточненного плана, %</t>
  </si>
  <si>
    <t>Городские округа</t>
  </si>
  <si>
    <t>1</t>
  </si>
  <si>
    <t>Черкесский городской округ</t>
  </si>
  <si>
    <t>2</t>
  </si>
  <si>
    <t>Карачаевский городской округ</t>
  </si>
  <si>
    <t>Муниципальные районы</t>
  </si>
  <si>
    <t>3</t>
  </si>
  <si>
    <t>Абазинский район</t>
  </si>
  <si>
    <t>4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</si>
  <si>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</si>
  <si>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</si>
  <si>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</si>
  <si>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</si>
  <si>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</si>
  <si>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</si>
  <si>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</si>
  <si>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</si>
  <si>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</si>
  <si>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</si>
  <si>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</si>
  <si>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</si>
  <si>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</si>
  <si>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</si>
  <si>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</si>
  <si>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</si>
  <si>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</si>
  <si>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</si>
  <si>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t xml:space="preserve"> Сведения о распределении субсидии бюджетам муниципальных районов (городских округов)  на капитальный ремонт и ремонт дворовых территорий многоквартирных домов, проездов к дворовым территориям многоквартирных домов населенных пунктов Карачаево-Черкесской Республики  за 2016 год</t>
  </si>
  <si>
    <t>Нераспределенные субсидии</t>
  </si>
  <si>
    <t>Сведения о распределении субсидий бюджетам муниципальных районов (городских округов) на капитальный ремонт и ремонт автомобильных дорог общего пользования населенных пунктов   за 2016 год</t>
  </si>
  <si>
    <t>13</t>
  </si>
  <si>
    <t>не распределенная часть</t>
  </si>
  <si>
    <t xml:space="preserve"> </t>
  </si>
  <si>
    <t>Сельские и городские поселения</t>
  </si>
  <si>
    <t>Майское сельское поселение</t>
  </si>
  <si>
    <t>Первомайское сельское поселение</t>
  </si>
  <si>
    <t>Усть-Джегутинское городское поселение</t>
  </si>
  <si>
    <t>Учкекенское сельское поселение</t>
  </si>
  <si>
    <t>Хабезское сельское поселение</t>
  </si>
  <si>
    <t>ИТОГО</t>
  </si>
  <si>
    <t>Бавукское сельское поселение</t>
  </si>
  <si>
    <t>Краснокурганское сельское поселение</t>
  </si>
  <si>
    <t>Псаучье-Дахское сельское поселение</t>
  </si>
  <si>
    <t>Карачаевский МР</t>
  </si>
  <si>
    <t>Кош-Хабльское сельское поселение</t>
  </si>
  <si>
    <t>Псыжское сельское поселение</t>
  </si>
  <si>
    <t>Исполнение первонального плана, %</t>
  </si>
  <si>
    <t>Перечень муниципальных образований, которым предоставлен межбюджетный трансферт</t>
  </si>
  <si>
    <t>Муниципальные образования</t>
  </si>
  <si>
    <t>Эркен-Шахарское сельское поселение</t>
  </si>
  <si>
    <t xml:space="preserve">Сведения о распределении  субсидии на  развитие грантовой поддержки местных инициатив, предоставленного из бюджета Карачаево-Черкесской Республики в 2016 году,  по муниципальным образованиям </t>
  </si>
  <si>
    <t>Новая Тебердасельское поселение</t>
  </si>
  <si>
    <t>Исправненское сельское поселение</t>
  </si>
  <si>
    <t>Архызское сельское поселение</t>
  </si>
  <si>
    <t>Марухское сельское поселение</t>
  </si>
  <si>
    <t>Даусузское сельское поселение</t>
  </si>
  <si>
    <t>Сторожевское сельское поселение</t>
  </si>
  <si>
    <t>Красновосточное сельское поселение</t>
  </si>
  <si>
    <t>Джегутинское сельское поселение</t>
  </si>
  <si>
    <t>Преградненское сельское поселение</t>
  </si>
  <si>
    <t>Кобу-Башинское сельское поселение</t>
  </si>
  <si>
    <t>Нижняя Ермоловка сельское поселение</t>
  </si>
  <si>
    <t xml:space="preserve">Сведения о распределении  субсидии на развитие газификации в сельской местности из бюджета Карачаево-Черкесской Республики в 2016 году,  по муниципальным образованиям </t>
  </si>
  <si>
    <t>Зеленчукский МР</t>
  </si>
  <si>
    <t xml:space="preserve">Сведения о распределении  субсидии на развитие водоснабжение в сельской местности из бюджета Карачаево-Черкесской Республики в 2016 году,  по муниципальным образованиям (кредиторская задолженность) </t>
  </si>
  <si>
    <t>Эльбурганское сельское поселение</t>
  </si>
  <si>
    <t>Кара-Пага сельское поселение</t>
  </si>
  <si>
    <t>Апсуанское сельское поселение</t>
  </si>
  <si>
    <t>Эрсаконское сельское поселение</t>
  </si>
  <si>
    <t>Карачаевский муниципаьный район</t>
  </si>
  <si>
    <t>Терезинское сельское поселение</t>
  </si>
  <si>
    <t>Красный Восток сельское поселение</t>
  </si>
  <si>
    <t>Кичи-Балыкское сельское поселение</t>
  </si>
  <si>
    <t>Эркен-Юртское сельское поселение</t>
  </si>
  <si>
    <t>Ильичевская сельское поселение</t>
  </si>
  <si>
    <t>Знаменское сельское поселение</t>
  </si>
  <si>
    <t>Важненское сельское поселение</t>
  </si>
  <si>
    <t>Сары-Тюзское сельское поселение</t>
  </si>
  <si>
    <t>Красногорское сельское поселение</t>
  </si>
  <si>
    <t>Мало-Зеленчукское сельское поселение</t>
  </si>
  <si>
    <t>Бесленеевское сельское поселение</t>
  </si>
  <si>
    <t>Эркен-Халк сельское поселение</t>
  </si>
  <si>
    <t>Адиль-Халк сельское поселение</t>
  </si>
  <si>
    <t>Кавказское сельское поселение</t>
  </si>
  <si>
    <t>Адыге-Хабыльское сельское поселение</t>
  </si>
  <si>
    <t>Ново-Кувинское сельское поселение</t>
  </si>
  <si>
    <t>Кызыл-Покунское сельское поселение</t>
  </si>
  <si>
    <t>Дубянское сельское поселение</t>
  </si>
  <si>
    <t>Кардоникское сельское поселение</t>
  </si>
  <si>
    <t>Урупское сельское поселение</t>
  </si>
  <si>
    <t>Инжичишко сельское поселение</t>
  </si>
  <si>
    <t xml:space="preserve">Сведения о распределении  субсидии на развитие водоснабжение в сельской местности из бюджета Карачаево-Черкесской Республики в 2016 году,  по муниципальным образованиям </t>
  </si>
  <si>
    <r>
      <t>Сведения о распределении  субсидии на развитие общеобразоватеьных учреждений местности из бюджета Карачаево-Черкесской Республики в 2016 году,  по муниципальным образованиям (кредиторская задолженность)</t>
    </r>
    <r>
      <rPr>
        <b/>
        <sz val="14"/>
        <color indexed="10"/>
        <rFont val="Times New Roman"/>
        <family val="1"/>
        <charset val="204"/>
      </rPr>
      <t xml:space="preserve"> </t>
    </r>
  </si>
  <si>
    <r>
      <t xml:space="preserve">Сведения о распределении  субсидии на развитие общеобразоватеьных учреждений местности из бюджета Карачаево-Черкесской Республики в 2016 году,  по муниципальным образованиям </t>
    </r>
    <r>
      <rPr>
        <b/>
        <sz val="14"/>
        <color indexed="10"/>
        <rFont val="Times New Roman"/>
        <family val="1"/>
        <charset val="204"/>
      </rPr>
      <t xml:space="preserve"> </t>
    </r>
  </si>
  <si>
    <t>Муниципальные оброзования</t>
  </si>
  <si>
    <t>Сторожевское сеьское носеление</t>
  </si>
  <si>
    <t>Али-Бердуковский сельское поселение</t>
  </si>
  <si>
    <r>
      <t>Сведения о распределении  субсидии на развитие сети плоскостных спортивных сооружений,  предоставленного из бюджета Карачаево-Черкесской Республики в 2016 году,  по муниципальным образованиям</t>
    </r>
    <r>
      <rPr>
        <b/>
        <sz val="14"/>
        <color indexed="10"/>
        <rFont val="Times New Roman"/>
        <family val="1"/>
        <charset val="204"/>
      </rPr>
      <t xml:space="preserve"> </t>
    </r>
  </si>
  <si>
    <t xml:space="preserve">Сведения о распределении  субсидии на развитие сети плоскостных спортивных сооружений,  предоставленного из бюджета Карачаево-Черкесской Республики в 2016 году,  по муниципальным образованиям </t>
  </si>
  <si>
    <t>Абазинский муниципаьный район</t>
  </si>
  <si>
    <t>Зеленчукский муниципаьный район</t>
  </si>
  <si>
    <t>Зеленчукское сельское поселение</t>
  </si>
  <si>
    <t>Малакарачаевский  муниципаьный район</t>
  </si>
  <si>
    <t>Прикубанский  муниципаьный район</t>
  </si>
  <si>
    <t>Хабезский муниципаьный район</t>
  </si>
  <si>
    <t>Малозеленчукское сельское поселение</t>
  </si>
  <si>
    <t>Зеюеовское сельское поселение</t>
  </si>
  <si>
    <t>Кош-Хабьское сельское поселение</t>
  </si>
  <si>
    <r>
      <t>Сведения о распределении субсидии на реализацию государственной программы "Доступная среда" в Карачаево-Черкесской Республике на 2016 - 2020 годы",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</si>
  <si>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t xml:space="preserve">Сведения о распределении  субсидии на развитие комплексному обустройству объектами социальной и инженерной инфраструктуры населенных пунктов сельской местности из бюджета Карачаево-Черкесской Республики в 2016 году,  по муниципальным образованиям  (кредиторская задолженность) </t>
  </si>
  <si>
    <t>Прикубанский муниципаьный  район</t>
  </si>
  <si>
    <t>Ногайский  муниципаьный район</t>
  </si>
  <si>
    <t>Усть-Джегутинский муниципаьный район</t>
  </si>
  <si>
    <t>Адыге-Хабыльский муниципаьный район</t>
  </si>
  <si>
    <t xml:space="preserve">Сведения о распределении  субсидии на развитие сети фельдшерско-акушерских пунктов и /или офисов врачей общей практикив сельской местности из бюджета Карачаево-Черкесской Республики в 2016 году,  по муниципальным образованиям  (кредиторская задолженность) </t>
  </si>
  <si>
    <t>Ногайский муниципаьный район</t>
  </si>
  <si>
    <t xml:space="preserve">Сведения о распределении  субсидии на развитие сети фельдшерско-акушерских пунктов и /или офисов врачей общей практикив сельской местности из бюджета Карачаево-Черкесской Республики в 2016 году,  по муниципальным образованиям  </t>
  </si>
  <si>
    <t xml:space="preserve">Сведения о распределении  субсидии на развитие комплексному обустройству объектами социальной и инженерной инфраструктуры населенных пунктов сельской местности из бюджета Карачаево-Черкесской Республики в 2016 году,  по муниципальным образованиям  </t>
  </si>
  <si>
    <t xml:space="preserve">Сведения о распределении  субсидии на софинансирование проектирования, строительства и реконструкции автомобильных дорог предоставленного из бюджета Карачаево-Черкесской Республики в 2016 году,  по муниципальным образованиям </t>
  </si>
  <si>
    <t>Сведения о распределении расходов на реализацию государственной программы "Доступная среда" в Карачаево-Черкесской Республике на 2016 - 2020 годы"</t>
  </si>
  <si>
    <t>План по Закону КЧР от 30.12.2015 №108-HP в ред. от 23.12.2016 г. (уточненный),              тыс. руб.</t>
  </si>
  <si>
    <t>Нераспределенные средства</t>
  </si>
  <si>
    <t>Даусузкое сельское поселение</t>
  </si>
  <si>
    <t xml:space="preserve">Сведения о распределении  субсидии на развитие водоснабжение и газификации в сельской местности из бюджета Карачаево-Черкесской Республики в 2016 году,  по муниципальным образованиям </t>
  </si>
  <si>
    <r>
      <t>Сведения о распределении субсидии на формирование районных фондов финансовой поддержки поселений,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</si>
  <si>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r>
      <t>Сведения о распределении субсидии бюджетам муниципальных районов (городских округов) на предоставление молодым семьям социальных выплат на приобретение и строительство жилья,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</si>
  <si>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r>
      <t>Сведения о распределении субсидий бюджетам муниципальных образований по переселению граждан из аварийного жилищного фонда,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2016 году,  по муниципальным образованиям</t>
    </r>
  </si>
  <si>
    <r>
      <t>Сведения о распределении субсидий бюджетам муниципальных образований на обустройство земельных участков инженерной инфраструктурой семьям, имеющим трех и более детей,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2016 году,  по муниципальным образованиям</t>
    </r>
  </si>
  <si>
    <r>
      <t>Сведения о распределении субсидий бюджетам муниципальных образований на реализацию мероприятий по строительству и реконструкции объектов культурного развития,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2016 году,  по муниципальным районам (городским округам)</t>
    </r>
  </si>
  <si>
    <r>
      <t>Сведения о распределении субсидий бюджетам муниципальных образований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2016 году,  по муниципальным образованиям</t>
    </r>
  </si>
  <si>
    <r>
      <t>Сведения о распределении субсидий бюджетам муниципальных образований на развитие культурно-досуговой деятельности в сельской местности,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предоставленных из бюджета Карачаево-Черкесской Республики в 2016 году,  по муниципальным образованиям</t>
    </r>
  </si>
  <si>
    <r>
      <t>Сведения о распределении субсидии бюджетам муниципальных районов (городских округов) на поощерение лучших учителей,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</si>
  <si>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r>
      <t>Сведения о распределении субсидии бюджетам муниципальных районов (городских округов) на софинансирование расходов на  поощерение лучших учителей,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</si>
  <si>
    <t>Сведения о распределении  субсидии на  развитие грантовой поддержки местных инициатив, предоставленного из бюджета Карачаево-Черкесской Республики в 2016 году,  по муниципальным образованиям 2.15</t>
  </si>
  <si>
    <r>
      <t xml:space="preserve">Сведения о распределении </t>
    </r>
    <r>
      <rPr>
        <b/>
        <i/>
        <sz val="14"/>
        <rFont val="Times New Roman"/>
        <family val="1"/>
        <charset val="204"/>
      </rPr>
      <t xml:space="preserve"> субсидии на софинансирование проектирования, строительства и реконструкции автомобильных дорог </t>
    </r>
    <r>
      <rPr>
        <b/>
        <sz val="14"/>
        <rFont val="Times New Roman"/>
        <family val="1"/>
        <charset val="204"/>
      </rPr>
      <t xml:space="preserve">предоставленного из бюджета Карачаево-Черкесской Республики в 2016 году,  по муниципальным образованиям </t>
    </r>
  </si>
  <si>
    <r>
      <t>Сведения о распределении субсидии бюджетам муниципальных районов (городских округов) на софинансирование расходов на оплату труда работников органов местного самоуправления и муниципальных учреждений Карачаево-Черкесской Республики,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предоставленной из бюджета Карачаево-Черкесской Республики в 2016 году,  по муниципальным районам (городским округам)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</si>
</sst>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0"/>
      <name val="Times New Roman"/>
      <family val="1"/>
      <charset val="204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</font>
    <font>
      <b/>
      <i/>
      <sz val="9"/>
      <name val="Times New Roman"/>
      <family val="1"/>
      <charset val="204"/>
    </font>
    <font>
      <sz val="9"/>
      <name val="Calibri"/>
      <family val="2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</font>
    <font>
      <b/>
      <sz val="11"/>
      <name val="Times New Roman"/>
      <family val="1"/>
      <charset val="204"/>
    </font>
    <font>
      <b/>
      <sz val="11"/>
      <name val="Calibri"/>
      <family val="2"/>
    </font>
    <font>
      <b/>
      <i/>
      <sz val="12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</borders>
  <cellStyleXfs count="2">
    <xf numFmtId="0" fontId="0" fillId="0" borderId="0"/>
    <xf numFmtId="4" fontId="27" fillId="0" borderId="1">
      <alignment horizontal="right" vertical="top" shrinkToFit="1"/>
    </xf>
  </cellStyleXfs>
  <cellXfs count="164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/>
    </xf>
    <xf numFmtId="0" fontId="5" fillId="0" borderId="0" xfId="0" applyFont="1"/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right" vertical="center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0" fillId="0" borderId="0" xfId="0" applyNumberFormat="1" applyFont="1"/>
    <xf numFmtId="4" fontId="9" fillId="0" borderId="5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0" fontId="11" fillId="0" borderId="0" xfId="0" applyFont="1"/>
    <xf numFmtId="164" fontId="5" fillId="0" borderId="0" xfId="0" applyNumberFormat="1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64" fontId="14" fillId="0" borderId="2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vertical="center" wrapText="1"/>
    </xf>
    <xf numFmtId="164" fontId="14" fillId="0" borderId="0" xfId="0" applyNumberFormat="1" applyFont="1"/>
    <xf numFmtId="49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vertical="center" wrapText="1"/>
    </xf>
    <xf numFmtId="164" fontId="15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64" fontId="13" fillId="0" borderId="5" xfId="0" applyNumberFormat="1" applyFont="1" applyBorder="1" applyAlignment="1">
      <alignment horizontal="right" vertical="center" wrapText="1"/>
    </xf>
    <xf numFmtId="164" fontId="13" fillId="0" borderId="5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/>
    </xf>
    <xf numFmtId="49" fontId="13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164" fontId="13" fillId="2" borderId="5" xfId="0" applyNumberFormat="1" applyFont="1" applyFill="1" applyBorder="1" applyAlignment="1">
      <alignment horizontal="right" vertical="center"/>
    </xf>
    <xf numFmtId="0" fontId="4" fillId="0" borderId="0" xfId="0" applyFont="1"/>
    <xf numFmtId="164" fontId="5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164" fontId="6" fillId="0" borderId="5" xfId="0" applyNumberFormat="1" applyFont="1" applyBorder="1"/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/>
    <xf numFmtId="164" fontId="14" fillId="0" borderId="5" xfId="0" applyNumberFormat="1" applyFont="1" applyBorder="1"/>
    <xf numFmtId="164" fontId="14" fillId="0" borderId="5" xfId="0" applyNumberFormat="1" applyFont="1" applyBorder="1" applyAlignment="1">
      <alignment horizontal="right" vertical="center" wrapText="1"/>
    </xf>
    <xf numFmtId="49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164" fontId="15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/>
    <xf numFmtId="0" fontId="13" fillId="0" borderId="5" xfId="0" applyFont="1" applyBorder="1"/>
    <xf numFmtId="164" fontId="13" fillId="0" borderId="5" xfId="0" applyNumberFormat="1" applyFont="1" applyBorder="1"/>
    <xf numFmtId="0" fontId="13" fillId="2" borderId="5" xfId="0" applyFont="1" applyFill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/>
    <xf numFmtId="164" fontId="14" fillId="2" borderId="5" xfId="0" applyNumberFormat="1" applyFont="1" applyFill="1" applyBorder="1"/>
    <xf numFmtId="0" fontId="13" fillId="2" borderId="5" xfId="0" applyFont="1" applyFill="1" applyBorder="1"/>
    <xf numFmtId="164" fontId="13" fillId="2" borderId="5" xfId="0" applyNumberFormat="1" applyFont="1" applyFill="1" applyBorder="1"/>
    <xf numFmtId="0" fontId="14" fillId="2" borderId="5" xfId="0" applyFont="1" applyFill="1" applyBorder="1" applyAlignment="1">
      <alignment vertical="center" wrapText="1"/>
    </xf>
    <xf numFmtId="164" fontId="14" fillId="2" borderId="5" xfId="0" applyNumberFormat="1" applyFont="1" applyFill="1" applyBorder="1" applyAlignment="1">
      <alignment horizontal="right" vertical="center"/>
    </xf>
    <xf numFmtId="164" fontId="13" fillId="2" borderId="5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right" vertical="center" wrapText="1"/>
    </xf>
    <xf numFmtId="164" fontId="14" fillId="2" borderId="5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center" vertical="center"/>
    </xf>
    <xf numFmtId="0" fontId="20" fillId="0" borderId="5" xfId="0" applyFont="1" applyBorder="1"/>
    <xf numFmtId="164" fontId="20" fillId="0" borderId="5" xfId="0" applyNumberFormat="1" applyFont="1" applyBorder="1" applyAlignment="1">
      <alignment horizontal="right"/>
    </xf>
    <xf numFmtId="0" fontId="21" fillId="0" borderId="5" xfId="0" applyFont="1" applyBorder="1"/>
    <xf numFmtId="0" fontId="22" fillId="0" borderId="5" xfId="0" applyFont="1" applyBorder="1"/>
    <xf numFmtId="164" fontId="2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2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5" fillId="0" borderId="0" xfId="0" applyFont="1"/>
    <xf numFmtId="0" fontId="24" fillId="0" borderId="5" xfId="0" applyFont="1" applyBorder="1" applyAlignment="1">
      <alignment horizontal="right"/>
    </xf>
    <xf numFmtId="0" fontId="24" fillId="0" borderId="5" xfId="0" applyFont="1" applyBorder="1"/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/>
    <xf numFmtId="0" fontId="19" fillId="0" borderId="5" xfId="0" applyFont="1" applyBorder="1"/>
    <xf numFmtId="0" fontId="26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4" fontId="13" fillId="0" borderId="5" xfId="0" applyNumberFormat="1" applyFont="1" applyBorder="1" applyAlignment="1">
      <alignment vertical="center" wrapText="1"/>
    </xf>
    <xf numFmtId="0" fontId="21" fillId="0" borderId="0" xfId="0" applyFont="1"/>
    <xf numFmtId="164" fontId="6" fillId="0" borderId="4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/>
    </xf>
    <xf numFmtId="164" fontId="12" fillId="0" borderId="5" xfId="1" applyNumberFormat="1" applyFont="1" applyFill="1" applyBorder="1" applyAlignment="1" applyProtection="1">
      <alignment horizontal="center" vertical="center" shrinkToFit="1"/>
    </xf>
    <xf numFmtId="164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wrapText="1"/>
    </xf>
    <xf numFmtId="164" fontId="14" fillId="0" borderId="5" xfId="1" applyNumberFormat="1" applyFont="1" applyFill="1" applyBorder="1" applyAlignment="1" applyProtection="1">
      <alignment horizontal="center" vertical="center" shrinkToFit="1"/>
    </xf>
    <xf numFmtId="0" fontId="14" fillId="0" borderId="0" xfId="0" applyFont="1"/>
    <xf numFmtId="0" fontId="30" fillId="0" borderId="0" xfId="0" applyFont="1"/>
    <xf numFmtId="0" fontId="20" fillId="0" borderId="0" xfId="0" applyFont="1"/>
    <xf numFmtId="0" fontId="6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164" fontId="30" fillId="0" borderId="0" xfId="0" applyNumberFormat="1" applyFont="1"/>
    <xf numFmtId="0" fontId="34" fillId="0" borderId="0" xfId="0" applyFont="1"/>
    <xf numFmtId="0" fontId="35" fillId="0" borderId="0" xfId="0" applyFont="1"/>
    <xf numFmtId="0" fontId="13" fillId="2" borderId="5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/>
    <xf numFmtId="0" fontId="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J10" sqref="J10"/>
    </sheetView>
  </sheetViews>
  <sheetFormatPr defaultRowHeight="15"/>
  <cols>
    <col min="1" max="1" width="4.42578125" style="137" customWidth="1"/>
    <col min="2" max="2" width="24.57031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3.42578125" style="135" customWidth="1"/>
    <col min="7" max="7" width="11.7109375" style="135" customWidth="1"/>
    <col min="8" max="16384" width="9.140625" style="135"/>
  </cols>
  <sheetData>
    <row r="1" spans="1:12" ht="78" customHeight="1">
      <c r="A1" s="149" t="s">
        <v>131</v>
      </c>
      <c r="B1" s="150"/>
      <c r="C1" s="150"/>
      <c r="D1" s="150"/>
      <c r="E1" s="150"/>
      <c r="F1" s="150"/>
      <c r="G1" s="150"/>
      <c r="H1" s="134"/>
      <c r="I1" s="134"/>
      <c r="J1" s="134"/>
    </row>
    <row r="2" spans="1:12" ht="72">
      <c r="A2" s="136" t="s">
        <v>0</v>
      </c>
      <c r="B2" s="136" t="s">
        <v>1</v>
      </c>
      <c r="C2" s="136" t="s">
        <v>2</v>
      </c>
      <c r="D2" s="136" t="s">
        <v>3</v>
      </c>
      <c r="E2" s="136" t="s">
        <v>4</v>
      </c>
      <c r="F2" s="136" t="s">
        <v>5</v>
      </c>
      <c r="G2" s="136" t="s">
        <v>6</v>
      </c>
      <c r="H2" s="134"/>
      <c r="I2" s="9"/>
      <c r="J2" s="151"/>
      <c r="K2" s="152"/>
      <c r="L2" s="152"/>
    </row>
    <row r="3" spans="1:12" s="7" customFormat="1" ht="12">
      <c r="A3" s="3"/>
      <c r="B3" s="4" t="s">
        <v>7</v>
      </c>
      <c r="C3" s="5">
        <f>C4+C5</f>
        <v>0</v>
      </c>
      <c r="D3" s="5">
        <f>D4+D5</f>
        <v>0</v>
      </c>
      <c r="E3" s="5">
        <f>E4+E5</f>
        <v>0</v>
      </c>
      <c r="F3" s="6">
        <v>0</v>
      </c>
      <c r="G3" s="6">
        <v>0</v>
      </c>
    </row>
    <row r="4" spans="1:12" s="11" customFormat="1" ht="12">
      <c r="A4" s="8" t="s">
        <v>8</v>
      </c>
      <c r="B4" s="9" t="s">
        <v>9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</row>
    <row r="5" spans="1:12" s="11" customFormat="1" ht="12">
      <c r="A5" s="8" t="s">
        <v>10</v>
      </c>
      <c r="B5" s="9" t="s">
        <v>11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12" s="7" customFormat="1" ht="12">
      <c r="A6" s="12"/>
      <c r="B6" s="4" t="s">
        <v>12</v>
      </c>
      <c r="C6" s="6">
        <f>SUM(C7:C16)</f>
        <v>228795.19999999998</v>
      </c>
      <c r="D6" s="6">
        <f>SUM(D7:D16)</f>
        <v>228795.19999999998</v>
      </c>
      <c r="E6" s="6">
        <f>SUM(E7:E16)</f>
        <v>228795.19999999998</v>
      </c>
      <c r="F6" s="6">
        <f>E6/C6*100</f>
        <v>100</v>
      </c>
      <c r="G6" s="6">
        <f>E6/D6*100</f>
        <v>100</v>
      </c>
    </row>
    <row r="7" spans="1:12" s="11" customFormat="1" ht="12">
      <c r="A7" s="8" t="s">
        <v>13</v>
      </c>
      <c r="B7" s="9" t="s">
        <v>14</v>
      </c>
      <c r="C7" s="10">
        <v>11358.2</v>
      </c>
      <c r="D7" s="10">
        <v>11358.2</v>
      </c>
      <c r="E7" s="10">
        <v>11358.2</v>
      </c>
      <c r="F7" s="10">
        <f>E7/C7*100</f>
        <v>100</v>
      </c>
      <c r="G7" s="10">
        <f>E7/D7*100</f>
        <v>100</v>
      </c>
    </row>
    <row r="8" spans="1:12" s="11" customFormat="1" ht="12">
      <c r="A8" s="8" t="s">
        <v>15</v>
      </c>
      <c r="B8" s="13" t="s">
        <v>16</v>
      </c>
      <c r="C8" s="10">
        <v>10761.8</v>
      </c>
      <c r="D8" s="10">
        <v>10761.8</v>
      </c>
      <c r="E8" s="10">
        <v>10761.8</v>
      </c>
      <c r="F8" s="10">
        <f t="shared" ref="F8:F16" si="0">E8/C8*100</f>
        <v>100</v>
      </c>
      <c r="G8" s="10">
        <f t="shared" ref="G8:G16" si="1">E8/D8*100</f>
        <v>100</v>
      </c>
    </row>
    <row r="9" spans="1:12" s="11" customFormat="1" ht="12">
      <c r="A9" s="8" t="s">
        <v>17</v>
      </c>
      <c r="B9" s="13" t="s">
        <v>18</v>
      </c>
      <c r="C9" s="10">
        <v>30363.200000000001</v>
      </c>
      <c r="D9" s="10">
        <v>30363.200000000001</v>
      </c>
      <c r="E9" s="10">
        <v>30363.200000000001</v>
      </c>
      <c r="F9" s="10">
        <f t="shared" si="0"/>
        <v>100</v>
      </c>
      <c r="G9" s="10">
        <f t="shared" si="1"/>
        <v>100</v>
      </c>
    </row>
    <row r="10" spans="1:12" s="11" customFormat="1" ht="12">
      <c r="A10" s="8" t="s">
        <v>19</v>
      </c>
      <c r="B10" s="13" t="s">
        <v>20</v>
      </c>
      <c r="C10" s="10">
        <v>30133.7</v>
      </c>
      <c r="D10" s="10">
        <v>30133.7</v>
      </c>
      <c r="E10" s="10">
        <v>30133.7</v>
      </c>
      <c r="F10" s="10">
        <f t="shared" si="0"/>
        <v>100</v>
      </c>
      <c r="G10" s="10">
        <f t="shared" si="1"/>
        <v>100</v>
      </c>
    </row>
    <row r="11" spans="1:12" s="11" customFormat="1" ht="12">
      <c r="A11" s="8" t="s">
        <v>21</v>
      </c>
      <c r="B11" s="13" t="s">
        <v>22</v>
      </c>
      <c r="C11" s="10">
        <v>36612.6</v>
      </c>
      <c r="D11" s="10">
        <v>36612.6</v>
      </c>
      <c r="E11" s="10">
        <v>36612.6</v>
      </c>
      <c r="F11" s="10">
        <f t="shared" si="0"/>
        <v>100</v>
      </c>
      <c r="G11" s="10">
        <f t="shared" si="1"/>
        <v>100</v>
      </c>
    </row>
    <row r="12" spans="1:12" s="11" customFormat="1" ht="12">
      <c r="A12" s="8" t="s">
        <v>23</v>
      </c>
      <c r="B12" s="13" t="s">
        <v>24</v>
      </c>
      <c r="C12" s="10">
        <v>12526.4</v>
      </c>
      <c r="D12" s="10">
        <v>12526.4</v>
      </c>
      <c r="E12" s="10">
        <v>12526.4</v>
      </c>
      <c r="F12" s="10">
        <f t="shared" si="0"/>
        <v>100</v>
      </c>
      <c r="G12" s="10">
        <f t="shared" si="1"/>
        <v>100</v>
      </c>
    </row>
    <row r="13" spans="1:12" s="11" customFormat="1" ht="12">
      <c r="A13" s="8" t="s">
        <v>25</v>
      </c>
      <c r="B13" s="13" t="s">
        <v>26</v>
      </c>
      <c r="C13" s="10">
        <v>21587.3</v>
      </c>
      <c r="D13" s="10">
        <v>21587.3</v>
      </c>
      <c r="E13" s="10">
        <v>21587.3</v>
      </c>
      <c r="F13" s="10">
        <f t="shared" si="0"/>
        <v>100</v>
      </c>
      <c r="G13" s="10">
        <f t="shared" si="1"/>
        <v>100</v>
      </c>
    </row>
    <row r="14" spans="1:12" s="11" customFormat="1" ht="12">
      <c r="A14" s="8" t="s">
        <v>27</v>
      </c>
      <c r="B14" s="13" t="s">
        <v>28</v>
      </c>
      <c r="C14" s="10">
        <v>19873.599999999999</v>
      </c>
      <c r="D14" s="10">
        <v>19873.599999999999</v>
      </c>
      <c r="E14" s="10">
        <v>19873.599999999999</v>
      </c>
      <c r="F14" s="10">
        <f t="shared" si="0"/>
        <v>100</v>
      </c>
      <c r="G14" s="10">
        <f t="shared" si="1"/>
        <v>100</v>
      </c>
    </row>
    <row r="15" spans="1:12" s="11" customFormat="1" ht="12">
      <c r="A15" s="8" t="s">
        <v>29</v>
      </c>
      <c r="B15" s="13" t="s">
        <v>30</v>
      </c>
      <c r="C15" s="10">
        <v>30407</v>
      </c>
      <c r="D15" s="10">
        <v>30407</v>
      </c>
      <c r="E15" s="10">
        <v>30407</v>
      </c>
      <c r="F15" s="10">
        <f t="shared" si="0"/>
        <v>100</v>
      </c>
      <c r="G15" s="10">
        <f t="shared" si="1"/>
        <v>100</v>
      </c>
    </row>
    <row r="16" spans="1:12" s="11" customFormat="1" ht="12">
      <c r="A16" s="8" t="s">
        <v>31</v>
      </c>
      <c r="B16" s="13" t="s">
        <v>32</v>
      </c>
      <c r="C16" s="10">
        <v>25171.4</v>
      </c>
      <c r="D16" s="10">
        <v>25171.4</v>
      </c>
      <c r="E16" s="10">
        <v>25171.4</v>
      </c>
      <c r="F16" s="10">
        <f t="shared" si="0"/>
        <v>100</v>
      </c>
      <c r="G16" s="10">
        <f t="shared" si="1"/>
        <v>100</v>
      </c>
    </row>
    <row r="17" spans="1:7" s="7" customFormat="1" ht="12">
      <c r="A17" s="12"/>
      <c r="B17" s="14" t="s">
        <v>33</v>
      </c>
      <c r="C17" s="6">
        <f>C6+C3</f>
        <v>228795.19999999998</v>
      </c>
      <c r="D17" s="6">
        <f>D6+D3</f>
        <v>228795.19999999998</v>
      </c>
      <c r="E17" s="6">
        <f>E6+E3</f>
        <v>228795.19999999998</v>
      </c>
      <c r="F17" s="6">
        <f>E17/C17*100</f>
        <v>100</v>
      </c>
      <c r="G17" s="6">
        <f>E17/D17*100</f>
        <v>100</v>
      </c>
    </row>
    <row r="18" spans="1:7">
      <c r="D18" s="139"/>
    </row>
  </sheetData>
  <mergeCells count="2">
    <mergeCell ref="A1:G1"/>
    <mergeCell ref="J2:L2"/>
  </mergeCells>
  <phoneticPr fontId="3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I12" sqref="I12"/>
    </sheetView>
  </sheetViews>
  <sheetFormatPr defaultRowHeight="59.25" customHeight="1"/>
  <cols>
    <col min="1" max="1" width="4.42578125" style="15" customWidth="1"/>
    <col min="2" max="2" width="34.5703125" customWidth="1"/>
    <col min="3" max="3" width="24.28515625" style="16" customWidth="1"/>
    <col min="4" max="4" width="23" style="16" customWidth="1"/>
    <col min="5" max="5" width="16.28515625" style="18" customWidth="1"/>
    <col min="6" max="6" width="14.5703125" style="18" customWidth="1"/>
    <col min="7" max="7" width="13.5703125" style="18" customWidth="1"/>
  </cols>
  <sheetData>
    <row r="1" spans="1:11" ht="59.25" customHeight="1">
      <c r="A1" s="159" t="s">
        <v>126</v>
      </c>
      <c r="B1" s="160"/>
      <c r="C1" s="160"/>
      <c r="D1" s="160"/>
      <c r="E1" s="160"/>
      <c r="F1" s="160"/>
      <c r="G1" s="160"/>
      <c r="H1" s="1"/>
      <c r="I1" s="1"/>
      <c r="J1" s="1"/>
    </row>
    <row r="2" spans="1:11" ht="59.25" customHeight="1">
      <c r="A2" s="59" t="s">
        <v>0</v>
      </c>
      <c r="B2" s="59" t="s">
        <v>1</v>
      </c>
      <c r="C2" s="59" t="s">
        <v>2</v>
      </c>
      <c r="D2" s="59" t="s">
        <v>127</v>
      </c>
      <c r="E2" s="59" t="s">
        <v>4</v>
      </c>
      <c r="F2" s="59" t="s">
        <v>53</v>
      </c>
      <c r="G2" s="59" t="s">
        <v>6</v>
      </c>
      <c r="H2" s="1"/>
      <c r="I2" s="1"/>
      <c r="J2" s="1"/>
    </row>
    <row r="3" spans="1:11" s="7" customFormat="1" ht="28.5" customHeight="1">
      <c r="A3" s="60"/>
      <c r="B3" s="61" t="s">
        <v>7</v>
      </c>
      <c r="C3" s="125">
        <v>0</v>
      </c>
      <c r="D3" s="125">
        <f>D4+D5</f>
        <v>150</v>
      </c>
      <c r="E3" s="125">
        <f>E4+E5</f>
        <v>150</v>
      </c>
      <c r="F3" s="66">
        <v>0</v>
      </c>
      <c r="G3" s="66">
        <f>E3/D3*100</f>
        <v>100</v>
      </c>
    </row>
    <row r="4" spans="1:11" s="11" customFormat="1" ht="30" customHeight="1">
      <c r="A4" s="64" t="s">
        <v>8</v>
      </c>
      <c r="B4" s="65" t="s">
        <v>9</v>
      </c>
      <c r="C4" s="126">
        <v>0</v>
      </c>
      <c r="D4" s="127">
        <v>0</v>
      </c>
      <c r="E4" s="127">
        <v>0</v>
      </c>
      <c r="F4" s="66">
        <v>0</v>
      </c>
      <c r="G4" s="66">
        <v>0</v>
      </c>
    </row>
    <row r="5" spans="1:11" s="11" customFormat="1" ht="29.25" customHeight="1">
      <c r="A5" s="64" t="s">
        <v>10</v>
      </c>
      <c r="B5" s="65" t="s">
        <v>11</v>
      </c>
      <c r="C5" s="126">
        <v>0</v>
      </c>
      <c r="D5" s="127">
        <v>150</v>
      </c>
      <c r="E5" s="127">
        <v>150</v>
      </c>
      <c r="F5" s="66">
        <v>0</v>
      </c>
      <c r="G5" s="66">
        <f>E5/D5*100</f>
        <v>100</v>
      </c>
    </row>
    <row r="6" spans="1:11" s="7" customFormat="1" ht="27.75" customHeight="1">
      <c r="A6" s="67"/>
      <c r="B6" s="61" t="s">
        <v>12</v>
      </c>
      <c r="C6" s="128">
        <v>0</v>
      </c>
      <c r="D6" s="129">
        <f>SUM(D7:D16)</f>
        <v>450</v>
      </c>
      <c r="E6" s="129">
        <f>SUM(E7:E16)</f>
        <v>450</v>
      </c>
      <c r="F6" s="63">
        <v>0</v>
      </c>
      <c r="G6" s="66">
        <v>100</v>
      </c>
      <c r="K6" s="42"/>
    </row>
    <row r="7" spans="1:11" s="11" customFormat="1" ht="18.75" customHeight="1">
      <c r="A7" s="64" t="s">
        <v>13</v>
      </c>
      <c r="B7" s="65" t="s">
        <v>14</v>
      </c>
      <c r="C7" s="126">
        <v>0</v>
      </c>
      <c r="D7" s="127">
        <v>0</v>
      </c>
      <c r="E7" s="127">
        <v>0</v>
      </c>
      <c r="F7" s="66">
        <v>0</v>
      </c>
      <c r="G7" s="66">
        <v>0</v>
      </c>
    </row>
    <row r="8" spans="1:11" s="11" customFormat="1" ht="24" customHeight="1">
      <c r="A8" s="64" t="s">
        <v>15</v>
      </c>
      <c r="B8" s="68" t="s">
        <v>16</v>
      </c>
      <c r="C8" s="126">
        <v>0</v>
      </c>
      <c r="D8" s="127">
        <v>0</v>
      </c>
      <c r="E8" s="127">
        <v>0</v>
      </c>
      <c r="F8" s="66">
        <v>0</v>
      </c>
      <c r="G8" s="66">
        <v>0</v>
      </c>
    </row>
    <row r="9" spans="1:11" s="11" customFormat="1" ht="28.5" customHeight="1">
      <c r="A9" s="64" t="s">
        <v>17</v>
      </c>
      <c r="B9" s="68" t="s">
        <v>18</v>
      </c>
      <c r="C9" s="126">
        <v>0</v>
      </c>
      <c r="D9" s="127">
        <v>0</v>
      </c>
      <c r="E9" s="127">
        <v>0</v>
      </c>
      <c r="F9" s="66">
        <v>0</v>
      </c>
      <c r="G9" s="66">
        <v>0</v>
      </c>
    </row>
    <row r="10" spans="1:11" s="11" customFormat="1" ht="27.75" customHeight="1">
      <c r="A10" s="64" t="s">
        <v>19</v>
      </c>
      <c r="B10" s="68" t="s">
        <v>20</v>
      </c>
      <c r="C10" s="126">
        <v>0</v>
      </c>
      <c r="D10" s="127">
        <v>0</v>
      </c>
      <c r="E10" s="127">
        <v>0</v>
      </c>
      <c r="F10" s="66">
        <v>0</v>
      </c>
      <c r="G10" s="66">
        <v>0</v>
      </c>
    </row>
    <row r="11" spans="1:11" s="11" customFormat="1" ht="21.75" customHeight="1">
      <c r="A11" s="64" t="s">
        <v>21</v>
      </c>
      <c r="B11" s="68" t="s">
        <v>22</v>
      </c>
      <c r="C11" s="126">
        <v>0</v>
      </c>
      <c r="D11" s="127">
        <v>0</v>
      </c>
      <c r="E11" s="127">
        <v>0</v>
      </c>
      <c r="F11" s="66">
        <v>0</v>
      </c>
      <c r="G11" s="66">
        <v>0</v>
      </c>
    </row>
    <row r="12" spans="1:11" s="11" customFormat="1" ht="25.5" customHeight="1">
      <c r="A12" s="64" t="s">
        <v>23</v>
      </c>
      <c r="B12" s="68" t="s">
        <v>24</v>
      </c>
      <c r="C12" s="126">
        <v>0</v>
      </c>
      <c r="D12" s="127">
        <v>150</v>
      </c>
      <c r="E12" s="127">
        <v>150</v>
      </c>
      <c r="F12" s="66">
        <v>0</v>
      </c>
      <c r="G12" s="66">
        <v>100</v>
      </c>
    </row>
    <row r="13" spans="1:11" s="11" customFormat="1" ht="25.5" customHeight="1">
      <c r="A13" s="64" t="s">
        <v>25</v>
      </c>
      <c r="B13" s="68" t="s">
        <v>26</v>
      </c>
      <c r="C13" s="126">
        <v>0</v>
      </c>
      <c r="D13" s="127">
        <v>0</v>
      </c>
      <c r="E13" s="127">
        <v>0</v>
      </c>
      <c r="F13" s="66">
        <v>0</v>
      </c>
      <c r="G13" s="66">
        <v>0</v>
      </c>
    </row>
    <row r="14" spans="1:11" s="11" customFormat="1" ht="30" customHeight="1">
      <c r="A14" s="64" t="s">
        <v>27</v>
      </c>
      <c r="B14" s="68" t="s">
        <v>28</v>
      </c>
      <c r="C14" s="126">
        <v>0</v>
      </c>
      <c r="D14" s="127">
        <v>0</v>
      </c>
      <c r="E14" s="127">
        <v>0</v>
      </c>
      <c r="F14" s="66">
        <v>0</v>
      </c>
      <c r="G14" s="66">
        <v>0</v>
      </c>
    </row>
    <row r="15" spans="1:11" s="11" customFormat="1" ht="26.25" customHeight="1">
      <c r="A15" s="64" t="s">
        <v>29</v>
      </c>
      <c r="B15" s="68" t="s">
        <v>30</v>
      </c>
      <c r="C15" s="126">
        <v>0</v>
      </c>
      <c r="D15" s="127">
        <v>150</v>
      </c>
      <c r="E15" s="127">
        <v>150</v>
      </c>
      <c r="F15" s="66">
        <v>0</v>
      </c>
      <c r="G15" s="66">
        <f>E15/D15*100</f>
        <v>100</v>
      </c>
    </row>
    <row r="16" spans="1:11" s="11" customFormat="1" ht="25.5" customHeight="1">
      <c r="A16" s="64" t="s">
        <v>31</v>
      </c>
      <c r="B16" s="68" t="s">
        <v>32</v>
      </c>
      <c r="C16" s="126">
        <v>0</v>
      </c>
      <c r="D16" s="127">
        <v>150</v>
      </c>
      <c r="E16" s="127">
        <v>150</v>
      </c>
      <c r="F16" s="66">
        <v>0</v>
      </c>
      <c r="G16" s="66">
        <f>E16/D16*100</f>
        <v>100</v>
      </c>
    </row>
    <row r="17" spans="1:7" s="7" customFormat="1" ht="22.5" customHeight="1">
      <c r="A17" s="67"/>
      <c r="B17" s="69" t="s">
        <v>33</v>
      </c>
      <c r="C17" s="130">
        <f>C4+C5+C7+C8+C9+C10+C11+C12+C13+C14+C15+C16</f>
        <v>0</v>
      </c>
      <c r="D17" s="129">
        <f>D4+D5+D7+D8+D9+D10+D11+D12+D13+D14+D15+D16</f>
        <v>600</v>
      </c>
      <c r="E17" s="129">
        <f>E4+E5+E7+E8+E9+E10+E11+E12+E13+E14+E15+E16</f>
        <v>600</v>
      </c>
      <c r="F17" s="63">
        <v>0</v>
      </c>
      <c r="G17" s="66">
        <f>E17/D17*100</f>
        <v>100</v>
      </c>
    </row>
    <row r="18" spans="1:7" ht="59.25" customHeight="1">
      <c r="D18" s="17"/>
    </row>
    <row r="19" spans="1:7" ht="59.25" customHeight="1">
      <c r="C19" s="10"/>
      <c r="D19" s="10"/>
      <c r="E19" s="10"/>
      <c r="F19" s="10"/>
      <c r="G19" s="124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I2" sqref="I2"/>
    </sheetView>
  </sheetViews>
  <sheetFormatPr defaultRowHeight="15"/>
  <cols>
    <col min="1" max="1" width="4.42578125" style="15" customWidth="1"/>
    <col min="2" max="2" width="37.7109375" customWidth="1"/>
    <col min="3" max="3" width="25.140625" style="16" customWidth="1"/>
    <col min="4" max="4" width="16.7109375" style="16" customWidth="1"/>
    <col min="5" max="5" width="13.7109375" style="18" customWidth="1"/>
    <col min="6" max="6" width="11.7109375" style="18" customWidth="1"/>
    <col min="7" max="7" width="13.5703125" style="18" customWidth="1"/>
  </cols>
  <sheetData>
    <row r="1" spans="1:11" ht="89.25" customHeight="1">
      <c r="A1" s="159" t="s">
        <v>126</v>
      </c>
      <c r="B1" s="160"/>
      <c r="C1" s="160"/>
      <c r="D1" s="160"/>
      <c r="E1" s="160"/>
      <c r="F1" s="160"/>
      <c r="G1" s="160"/>
      <c r="H1" s="1"/>
      <c r="I1" s="1"/>
      <c r="J1" s="1"/>
    </row>
    <row r="2" spans="1:11" ht="110.25">
      <c r="A2" s="76" t="s">
        <v>0</v>
      </c>
      <c r="B2" s="76" t="s">
        <v>1</v>
      </c>
      <c r="C2" s="76" t="s">
        <v>2</v>
      </c>
      <c r="D2" s="76" t="s">
        <v>127</v>
      </c>
      <c r="E2" s="76" t="s">
        <v>4</v>
      </c>
      <c r="F2" s="76" t="s">
        <v>53</v>
      </c>
      <c r="G2" s="76" t="s">
        <v>6</v>
      </c>
      <c r="H2" s="1"/>
      <c r="I2" s="1"/>
      <c r="J2" s="1"/>
    </row>
    <row r="3" spans="1:11" s="7" customFormat="1" ht="15.75">
      <c r="A3" s="60"/>
      <c r="B3" s="61" t="s">
        <v>7</v>
      </c>
      <c r="C3" s="125">
        <v>0</v>
      </c>
      <c r="D3" s="125">
        <f>D4+D5</f>
        <v>64.3</v>
      </c>
      <c r="E3" s="125">
        <f>E4+E5</f>
        <v>64.3</v>
      </c>
      <c r="F3" s="66">
        <v>0</v>
      </c>
      <c r="G3" s="66">
        <f t="shared" ref="G3:G17" si="0">E3/D3*100</f>
        <v>100</v>
      </c>
    </row>
    <row r="4" spans="1:11" s="11" customFormat="1" ht="23.25" customHeight="1">
      <c r="A4" s="64" t="s">
        <v>8</v>
      </c>
      <c r="B4" s="65" t="s">
        <v>9</v>
      </c>
      <c r="C4" s="131">
        <v>0</v>
      </c>
      <c r="D4" s="132">
        <v>0</v>
      </c>
      <c r="E4" s="132">
        <v>0</v>
      </c>
      <c r="F4" s="66">
        <v>0</v>
      </c>
      <c r="G4" s="66">
        <v>0</v>
      </c>
    </row>
    <row r="5" spans="1:11" s="11" customFormat="1" ht="18" customHeight="1">
      <c r="A5" s="64" t="s">
        <v>10</v>
      </c>
      <c r="B5" s="65" t="s">
        <v>11</v>
      </c>
      <c r="C5" s="131">
        <v>0</v>
      </c>
      <c r="D5" s="132">
        <v>64.3</v>
      </c>
      <c r="E5" s="132">
        <v>64.3</v>
      </c>
      <c r="F5" s="66">
        <v>0</v>
      </c>
      <c r="G5" s="66">
        <f t="shared" si="0"/>
        <v>100</v>
      </c>
    </row>
    <row r="6" spans="1:11" s="7" customFormat="1" ht="15.75">
      <c r="A6" s="67"/>
      <c r="B6" s="61" t="s">
        <v>12</v>
      </c>
      <c r="C6" s="125">
        <v>0</v>
      </c>
      <c r="D6" s="129">
        <f>SUM(D7:D16)</f>
        <v>192.89999999999998</v>
      </c>
      <c r="E6" s="129">
        <f>SUM(E7:E16)</f>
        <v>192.89999999999998</v>
      </c>
      <c r="F6" s="63">
        <v>0</v>
      </c>
      <c r="G6" s="66">
        <f t="shared" si="0"/>
        <v>100</v>
      </c>
      <c r="K6" s="42"/>
    </row>
    <row r="7" spans="1:11" s="11" customFormat="1" ht="15.75">
      <c r="A7" s="64" t="s">
        <v>13</v>
      </c>
      <c r="B7" s="65" t="s">
        <v>14</v>
      </c>
      <c r="C7" s="131">
        <v>0</v>
      </c>
      <c r="D7" s="132">
        <v>0</v>
      </c>
      <c r="E7" s="132">
        <v>0</v>
      </c>
      <c r="F7" s="66">
        <v>0</v>
      </c>
      <c r="G7" s="66">
        <v>0</v>
      </c>
    </row>
    <row r="8" spans="1:11" s="11" customFormat="1" ht="19.5" customHeight="1">
      <c r="A8" s="64" t="s">
        <v>15</v>
      </c>
      <c r="B8" s="68" t="s">
        <v>16</v>
      </c>
      <c r="C8" s="131">
        <v>0</v>
      </c>
      <c r="D8" s="132">
        <v>0</v>
      </c>
      <c r="E8" s="132">
        <v>0</v>
      </c>
      <c r="F8" s="66">
        <v>0</v>
      </c>
      <c r="G8" s="66">
        <v>0</v>
      </c>
    </row>
    <row r="9" spans="1:11" s="11" customFormat="1" ht="18" customHeight="1">
      <c r="A9" s="64" t="s">
        <v>17</v>
      </c>
      <c r="B9" s="68" t="s">
        <v>18</v>
      </c>
      <c r="C9" s="131">
        <v>0</v>
      </c>
      <c r="D9" s="132">
        <v>0</v>
      </c>
      <c r="E9" s="132">
        <v>0</v>
      </c>
      <c r="F9" s="66">
        <v>0</v>
      </c>
      <c r="G9" s="66">
        <v>0</v>
      </c>
    </row>
    <row r="10" spans="1:11" s="11" customFormat="1" ht="15" customHeight="1">
      <c r="A10" s="64" t="s">
        <v>19</v>
      </c>
      <c r="B10" s="68" t="s">
        <v>20</v>
      </c>
      <c r="C10" s="131">
        <v>0</v>
      </c>
      <c r="D10" s="132">
        <v>0</v>
      </c>
      <c r="E10" s="132">
        <v>0</v>
      </c>
      <c r="F10" s="66">
        <v>0</v>
      </c>
      <c r="G10" s="66">
        <v>0</v>
      </c>
    </row>
    <row r="11" spans="1:11" s="11" customFormat="1" ht="19.5" customHeight="1">
      <c r="A11" s="64" t="s">
        <v>21</v>
      </c>
      <c r="B11" s="68" t="s">
        <v>22</v>
      </c>
      <c r="C11" s="131">
        <v>0</v>
      </c>
      <c r="D11" s="132">
        <v>0</v>
      </c>
      <c r="E11" s="132">
        <v>0</v>
      </c>
      <c r="F11" s="66">
        <v>0</v>
      </c>
      <c r="G11" s="66">
        <v>0</v>
      </c>
    </row>
    <row r="12" spans="1:11" s="11" customFormat="1" ht="15.75">
      <c r="A12" s="64" t="s">
        <v>23</v>
      </c>
      <c r="B12" s="68" t="s">
        <v>24</v>
      </c>
      <c r="C12" s="131">
        <v>0</v>
      </c>
      <c r="D12" s="132">
        <v>64.3</v>
      </c>
      <c r="E12" s="132">
        <v>64.3</v>
      </c>
      <c r="F12" s="66">
        <v>0</v>
      </c>
      <c r="G12" s="66">
        <f t="shared" si="0"/>
        <v>100</v>
      </c>
    </row>
    <row r="13" spans="1:11" s="11" customFormat="1" ht="15.75">
      <c r="A13" s="64" t="s">
        <v>25</v>
      </c>
      <c r="B13" s="68" t="s">
        <v>26</v>
      </c>
      <c r="C13" s="131">
        <v>0</v>
      </c>
      <c r="D13" s="132">
        <v>0</v>
      </c>
      <c r="E13" s="132">
        <v>0</v>
      </c>
      <c r="F13" s="66">
        <v>0</v>
      </c>
      <c r="G13" s="66">
        <v>0</v>
      </c>
    </row>
    <row r="14" spans="1:11" s="11" customFormat="1" ht="15.75">
      <c r="A14" s="64" t="s">
        <v>27</v>
      </c>
      <c r="B14" s="68" t="s">
        <v>28</v>
      </c>
      <c r="C14" s="131">
        <v>0</v>
      </c>
      <c r="D14" s="132">
        <v>0</v>
      </c>
      <c r="E14" s="132">
        <v>0</v>
      </c>
      <c r="F14" s="66">
        <v>0</v>
      </c>
      <c r="G14" s="66">
        <v>0</v>
      </c>
    </row>
    <row r="15" spans="1:11" s="11" customFormat="1" ht="18.75" customHeight="1">
      <c r="A15" s="64" t="s">
        <v>29</v>
      </c>
      <c r="B15" s="68" t="s">
        <v>30</v>
      </c>
      <c r="C15" s="131">
        <v>0</v>
      </c>
      <c r="D15" s="132">
        <v>64.3</v>
      </c>
      <c r="E15" s="132">
        <v>64.3</v>
      </c>
      <c r="F15" s="66">
        <v>0</v>
      </c>
      <c r="G15" s="66">
        <f t="shared" si="0"/>
        <v>100</v>
      </c>
    </row>
    <row r="16" spans="1:11" s="11" customFormat="1" ht="20.25" customHeight="1">
      <c r="A16" s="64" t="s">
        <v>31</v>
      </c>
      <c r="B16" s="68" t="s">
        <v>32</v>
      </c>
      <c r="C16" s="131">
        <v>0</v>
      </c>
      <c r="D16" s="132">
        <v>64.3</v>
      </c>
      <c r="E16" s="132">
        <v>64.3</v>
      </c>
      <c r="F16" s="66">
        <v>0</v>
      </c>
      <c r="G16" s="66">
        <f t="shared" si="0"/>
        <v>100</v>
      </c>
    </row>
    <row r="17" spans="1:7" s="7" customFormat="1" ht="17.25" customHeight="1">
      <c r="A17" s="67"/>
      <c r="B17" s="69" t="s">
        <v>33</v>
      </c>
      <c r="C17" s="125">
        <v>0</v>
      </c>
      <c r="D17" s="129">
        <f>D4+D5+D7+D8+D9+D10+D11+D12+D13+D14+D15+D16</f>
        <v>257.2</v>
      </c>
      <c r="E17" s="129">
        <f>E4+E5+E7+E8+E9+E10+E11+E12+E13+E14+E15+E16</f>
        <v>257.2</v>
      </c>
      <c r="F17" s="63">
        <v>0</v>
      </c>
      <c r="G17" s="66">
        <f t="shared" si="0"/>
        <v>100</v>
      </c>
    </row>
    <row r="18" spans="1:7">
      <c r="D18" s="17"/>
    </row>
    <row r="19" spans="1:7">
      <c r="C19" s="10"/>
      <c r="D19" s="10"/>
      <c r="E19" s="10"/>
      <c r="F19" s="124"/>
      <c r="G19" s="124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5" sqref="J15"/>
    </sheetView>
  </sheetViews>
  <sheetFormatPr defaultRowHeight="15"/>
  <cols>
    <col min="1" max="1" width="4.42578125" style="15" customWidth="1"/>
    <col min="2" max="2" width="24.5703125" customWidth="1"/>
    <col min="3" max="3" width="17.7109375" style="16" customWidth="1"/>
    <col min="4" max="4" width="17.85546875" style="16" customWidth="1"/>
    <col min="5" max="5" width="12.85546875" style="18" customWidth="1"/>
    <col min="6" max="6" width="13.28515625" style="18" customWidth="1"/>
    <col min="7" max="7" width="11.7109375" style="18" customWidth="1"/>
  </cols>
  <sheetData>
    <row r="1" spans="1:10" ht="84.75" customHeight="1">
      <c r="A1" s="159" t="s">
        <v>115</v>
      </c>
      <c r="B1" s="160"/>
      <c r="C1" s="160"/>
      <c r="D1" s="160"/>
      <c r="E1" s="160"/>
      <c r="F1" s="160"/>
      <c r="G1" s="160"/>
      <c r="H1" s="1"/>
      <c r="I1" s="1"/>
      <c r="J1" s="1"/>
    </row>
    <row r="2" spans="1:10" ht="110.25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1"/>
      <c r="I2" s="1"/>
      <c r="J2" s="1"/>
    </row>
    <row r="3" spans="1:10" s="7" customFormat="1" ht="15.75">
      <c r="A3" s="60"/>
      <c r="B3" s="61" t="s">
        <v>7</v>
      </c>
      <c r="C3" s="62">
        <f>C4+C5</f>
        <v>0</v>
      </c>
      <c r="D3" s="62">
        <f>D4+D5</f>
        <v>900</v>
      </c>
      <c r="E3" s="62">
        <f>E4+E5</f>
        <v>900</v>
      </c>
      <c r="F3" s="63">
        <v>0</v>
      </c>
      <c r="G3" s="63">
        <f>E3/D3*100</f>
        <v>100</v>
      </c>
    </row>
    <row r="4" spans="1:10" s="11" customFormat="1" ht="31.5">
      <c r="A4" s="64" t="s">
        <v>8</v>
      </c>
      <c r="B4" s="65" t="s">
        <v>9</v>
      </c>
      <c r="C4" s="66">
        <v>0</v>
      </c>
      <c r="D4" s="66">
        <v>900</v>
      </c>
      <c r="E4" s="66">
        <v>900</v>
      </c>
      <c r="F4" s="66">
        <v>0</v>
      </c>
      <c r="G4" s="66">
        <v>0</v>
      </c>
    </row>
    <row r="5" spans="1:10" s="11" customFormat="1" ht="31.5">
      <c r="A5" s="64" t="s">
        <v>10</v>
      </c>
      <c r="B5" s="65" t="s">
        <v>11</v>
      </c>
      <c r="C5" s="66"/>
      <c r="D5" s="66"/>
      <c r="E5" s="66"/>
      <c r="F5" s="66">
        <v>0</v>
      </c>
      <c r="G5" s="66">
        <v>0</v>
      </c>
    </row>
    <row r="6" spans="1:10" s="7" customFormat="1" ht="31.5">
      <c r="A6" s="67"/>
      <c r="B6" s="61" t="s">
        <v>12</v>
      </c>
      <c r="C6" s="63">
        <f>SUM(C7:C16)</f>
        <v>0</v>
      </c>
      <c r="D6" s="63">
        <f>SUM(D7:D16)</f>
        <v>0</v>
      </c>
      <c r="E6" s="63">
        <f>SUM(E7:E16)</f>
        <v>0</v>
      </c>
      <c r="F6" s="63">
        <v>0</v>
      </c>
      <c r="G6" s="63">
        <v>0</v>
      </c>
    </row>
    <row r="7" spans="1:10" s="11" customFormat="1" ht="15.75">
      <c r="A7" s="64" t="s">
        <v>13</v>
      </c>
      <c r="B7" s="65" t="s">
        <v>14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</row>
    <row r="8" spans="1:10" s="11" customFormat="1" ht="31.5">
      <c r="A8" s="64" t="s">
        <v>15</v>
      </c>
      <c r="B8" s="68" t="s">
        <v>16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</row>
    <row r="9" spans="1:10" s="11" customFormat="1" ht="15.75">
      <c r="A9" s="64" t="s">
        <v>17</v>
      </c>
      <c r="B9" s="68" t="s">
        <v>18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</row>
    <row r="10" spans="1:10" s="11" customFormat="1" ht="15.75">
      <c r="A10" s="64" t="s">
        <v>19</v>
      </c>
      <c r="B10" s="68" t="s">
        <v>20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</row>
    <row r="11" spans="1:10" s="11" customFormat="1" ht="31.5">
      <c r="A11" s="64" t="s">
        <v>21</v>
      </c>
      <c r="B11" s="68" t="s">
        <v>22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10" s="11" customFormat="1" ht="15.75">
      <c r="A12" s="64" t="s">
        <v>23</v>
      </c>
      <c r="B12" s="68" t="s">
        <v>24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10" s="11" customFormat="1" ht="15.75">
      <c r="A13" s="64" t="s">
        <v>25</v>
      </c>
      <c r="B13" s="68" t="s">
        <v>26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10" s="11" customFormat="1" ht="15.75">
      <c r="A14" s="64" t="s">
        <v>27</v>
      </c>
      <c r="B14" s="68" t="s">
        <v>28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</row>
    <row r="15" spans="1:10" s="11" customFormat="1" ht="31.5">
      <c r="A15" s="64" t="s">
        <v>29</v>
      </c>
      <c r="B15" s="68" t="s">
        <v>30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10" s="11" customFormat="1" ht="15.75">
      <c r="A16" s="64" t="s">
        <v>31</v>
      </c>
      <c r="B16" s="68" t="s">
        <v>32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</row>
    <row r="17" spans="1:7" s="7" customFormat="1" ht="15.75">
      <c r="A17" s="67"/>
      <c r="B17" s="69" t="s">
        <v>33</v>
      </c>
      <c r="C17" s="63">
        <f>C4+C5+C7+C8+C9+C10+C11+C12+C13+C14+C15+C16</f>
        <v>0</v>
      </c>
      <c r="D17" s="63">
        <f>D4+D5+D7+D8+D9+D10+D11+D12+D13+D14+D15+D16</f>
        <v>900</v>
      </c>
      <c r="E17" s="63">
        <f>E4+E5+E7+E8+E9+E10+E11+E12+E13+E14+E15+E16</f>
        <v>900</v>
      </c>
      <c r="F17" s="63">
        <v>0</v>
      </c>
      <c r="G17" s="63">
        <f>E17/D17*100</f>
        <v>100</v>
      </c>
    </row>
    <row r="18" spans="1:7">
      <c r="D18" s="17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L20" sqref="L20"/>
    </sheetView>
  </sheetViews>
  <sheetFormatPr defaultRowHeight="15"/>
  <cols>
    <col min="1" max="1" width="4.42578125" style="15" customWidth="1"/>
    <col min="2" max="2" width="24.5703125" customWidth="1"/>
    <col min="3" max="3" width="17.7109375" style="16" customWidth="1"/>
    <col min="4" max="4" width="17.85546875" style="16" customWidth="1"/>
    <col min="5" max="5" width="12.85546875" style="18" customWidth="1"/>
    <col min="6" max="6" width="13.28515625" style="18" customWidth="1"/>
    <col min="7" max="7" width="11.7109375" style="18" customWidth="1"/>
  </cols>
  <sheetData>
    <row r="1" spans="1:10" ht="89.25" customHeight="1">
      <c r="A1" s="159" t="s">
        <v>115</v>
      </c>
      <c r="B1" s="160"/>
      <c r="C1" s="160"/>
      <c r="D1" s="160"/>
      <c r="E1" s="160"/>
      <c r="F1" s="160"/>
      <c r="G1" s="160"/>
      <c r="H1" s="1"/>
      <c r="I1" s="1"/>
      <c r="J1" s="1"/>
    </row>
    <row r="2" spans="1:10" ht="110.25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1"/>
      <c r="I2" s="1"/>
      <c r="J2" s="1"/>
    </row>
    <row r="3" spans="1:10" s="7" customFormat="1" ht="15.75">
      <c r="A3" s="60"/>
      <c r="B3" s="61" t="s">
        <v>7</v>
      </c>
      <c r="C3" s="62">
        <f>C4+C5</f>
        <v>0</v>
      </c>
      <c r="D3" s="62">
        <f>D4+D5</f>
        <v>192.9</v>
      </c>
      <c r="E3" s="62">
        <f>E4+E5</f>
        <v>192.9</v>
      </c>
      <c r="F3" s="63">
        <v>0</v>
      </c>
      <c r="G3" s="63">
        <f>E3/D3*100</f>
        <v>100</v>
      </c>
    </row>
    <row r="4" spans="1:10" s="11" customFormat="1" ht="31.5">
      <c r="A4" s="64" t="s">
        <v>8</v>
      </c>
      <c r="B4" s="65" t="s">
        <v>9</v>
      </c>
      <c r="C4" s="66">
        <v>0</v>
      </c>
      <c r="D4" s="66">
        <v>192.9</v>
      </c>
      <c r="E4" s="66">
        <v>192.9</v>
      </c>
      <c r="F4" s="66">
        <v>0</v>
      </c>
      <c r="G4" s="66">
        <f>E4/D4*100</f>
        <v>100</v>
      </c>
    </row>
    <row r="5" spans="1:10" s="11" customFormat="1" ht="31.5">
      <c r="A5" s="64" t="s">
        <v>10</v>
      </c>
      <c r="B5" s="65" t="s">
        <v>11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</row>
    <row r="6" spans="1:10" s="7" customFormat="1" ht="31.5">
      <c r="A6" s="67"/>
      <c r="B6" s="61" t="s">
        <v>12</v>
      </c>
      <c r="C6" s="63">
        <f>SUM(C7:C17)</f>
        <v>0</v>
      </c>
      <c r="D6" s="63">
        <f>SUM(D7:D17)</f>
        <v>257.2</v>
      </c>
      <c r="E6" s="63">
        <f>SUM(E7:E17)</f>
        <v>187</v>
      </c>
      <c r="F6" s="63">
        <v>0</v>
      </c>
      <c r="G6" s="63">
        <f>E6/D6*100</f>
        <v>72.706065318818048</v>
      </c>
    </row>
    <row r="7" spans="1:10" s="11" customFormat="1" ht="15.75">
      <c r="A7" s="64" t="s">
        <v>13</v>
      </c>
      <c r="B7" s="65" t="s">
        <v>14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</row>
    <row r="8" spans="1:10" s="11" customFormat="1" ht="31.5">
      <c r="A8" s="64" t="s">
        <v>15</v>
      </c>
      <c r="B8" s="68" t="s">
        <v>16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</row>
    <row r="9" spans="1:10" s="11" customFormat="1" ht="15.75">
      <c r="A9" s="64" t="s">
        <v>17</v>
      </c>
      <c r="B9" s="68" t="s">
        <v>18</v>
      </c>
      <c r="C9" s="66">
        <v>0</v>
      </c>
      <c r="D9" s="66">
        <v>42.9</v>
      </c>
      <c r="E9" s="66">
        <v>42.9</v>
      </c>
      <c r="F9" s="66">
        <v>0</v>
      </c>
      <c r="G9" s="66">
        <f t="shared" ref="G9:G15" si="0">E9/D9*100</f>
        <v>100</v>
      </c>
    </row>
    <row r="10" spans="1:10" s="11" customFormat="1" ht="15.75">
      <c r="A10" s="64" t="s">
        <v>19</v>
      </c>
      <c r="B10" s="68" t="s">
        <v>20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</row>
    <row r="11" spans="1:10" s="11" customFormat="1" ht="31.5">
      <c r="A11" s="64" t="s">
        <v>21</v>
      </c>
      <c r="B11" s="68" t="s">
        <v>22</v>
      </c>
      <c r="C11" s="66">
        <v>0</v>
      </c>
      <c r="D11" s="66">
        <v>42.8</v>
      </c>
      <c r="E11" s="66">
        <v>42.8</v>
      </c>
      <c r="F11" s="66">
        <v>0</v>
      </c>
      <c r="G11" s="66">
        <f t="shared" si="0"/>
        <v>100</v>
      </c>
    </row>
    <row r="12" spans="1:10" s="11" customFormat="1" ht="15.75">
      <c r="A12" s="64" t="s">
        <v>23</v>
      </c>
      <c r="B12" s="68" t="s">
        <v>24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10" s="11" customFormat="1" ht="15.75">
      <c r="A13" s="64" t="s">
        <v>25</v>
      </c>
      <c r="B13" s="68" t="s">
        <v>26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10" s="11" customFormat="1" ht="15.75">
      <c r="A14" s="64" t="s">
        <v>27</v>
      </c>
      <c r="B14" s="68" t="s">
        <v>28</v>
      </c>
      <c r="C14" s="66">
        <v>0</v>
      </c>
      <c r="D14" s="66">
        <v>58.5</v>
      </c>
      <c r="E14" s="66">
        <v>58.5</v>
      </c>
      <c r="F14" s="66">
        <v>0</v>
      </c>
      <c r="G14" s="66">
        <f t="shared" si="0"/>
        <v>100</v>
      </c>
    </row>
    <row r="15" spans="1:10" s="11" customFormat="1" ht="31.5">
      <c r="A15" s="64" t="s">
        <v>29</v>
      </c>
      <c r="B15" s="68" t="s">
        <v>30</v>
      </c>
      <c r="C15" s="66">
        <v>0</v>
      </c>
      <c r="D15" s="66">
        <v>42.8</v>
      </c>
      <c r="E15" s="66">
        <v>42.8</v>
      </c>
      <c r="F15" s="66">
        <v>0</v>
      </c>
      <c r="G15" s="66">
        <f t="shared" si="0"/>
        <v>100</v>
      </c>
    </row>
    <row r="16" spans="1:10" s="11" customFormat="1" ht="15.75">
      <c r="A16" s="64" t="s">
        <v>31</v>
      </c>
      <c r="B16" s="68" t="s">
        <v>32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</row>
    <row r="17" spans="1:7" s="133" customFormat="1" ht="31.5">
      <c r="A17" s="47" t="s">
        <v>37</v>
      </c>
      <c r="B17" s="51" t="s">
        <v>128</v>
      </c>
      <c r="C17" s="49">
        <v>0</v>
      </c>
      <c r="D17" s="49">
        <v>70.2</v>
      </c>
      <c r="E17" s="49">
        <v>0</v>
      </c>
      <c r="F17" s="49">
        <v>0</v>
      </c>
      <c r="G17" s="49">
        <f>E17/D17*100</f>
        <v>0</v>
      </c>
    </row>
    <row r="18" spans="1:7" s="7" customFormat="1" ht="15.75">
      <c r="A18" s="67"/>
      <c r="B18" s="69" t="s">
        <v>33</v>
      </c>
      <c r="C18" s="63">
        <f>C4+C5+C7+C8+C9+C10+C11+C12+C13+C14+C15+C17</f>
        <v>0</v>
      </c>
      <c r="D18" s="63">
        <f>D4+D5+D7+D8+D9+D10+D11+D12+D13+D14+D15+D17</f>
        <v>450.1</v>
      </c>
      <c r="E18" s="63">
        <f>E4+E5+E7+E8+E9+E10+E11+E12+E13+E14+E15+E17</f>
        <v>379.90000000000003</v>
      </c>
      <c r="F18" s="63">
        <v>0</v>
      </c>
      <c r="G18" s="63">
        <f>E18/D18*100</f>
        <v>84.403465896467452</v>
      </c>
    </row>
    <row r="19" spans="1:7">
      <c r="D19" s="17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E17" sqref="E17"/>
    </sheetView>
  </sheetViews>
  <sheetFormatPr defaultRowHeight="15"/>
  <cols>
    <col min="2" max="2" width="31.140625" customWidth="1"/>
    <col min="3" max="3" width="15.7109375" customWidth="1"/>
    <col min="4" max="4" width="18.7109375" customWidth="1"/>
    <col min="5" max="5" width="12" customWidth="1"/>
    <col min="6" max="6" width="13.5703125" customWidth="1"/>
    <col min="7" max="7" width="12.85546875" customWidth="1"/>
  </cols>
  <sheetData>
    <row r="1" spans="1:7">
      <c r="B1" s="159" t="s">
        <v>57</v>
      </c>
      <c r="C1" s="159"/>
      <c r="D1" s="159"/>
      <c r="E1" s="159"/>
      <c r="F1" s="159"/>
      <c r="G1" s="159"/>
    </row>
    <row r="2" spans="1:7" ht="50.25" customHeight="1">
      <c r="B2" s="159"/>
      <c r="C2" s="159"/>
      <c r="D2" s="159"/>
      <c r="E2" s="159"/>
      <c r="F2" s="159"/>
      <c r="G2" s="159"/>
    </row>
    <row r="3" spans="1:7" ht="110.25">
      <c r="A3" s="108"/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31.5">
      <c r="A4" s="108"/>
      <c r="B4" s="61" t="s">
        <v>55</v>
      </c>
      <c r="C4" s="69">
        <f>C5</f>
        <v>0</v>
      </c>
      <c r="D4" s="69">
        <f>D5</f>
        <v>689.9</v>
      </c>
      <c r="E4" s="69">
        <f>E5</f>
        <v>689.9</v>
      </c>
      <c r="F4" s="105"/>
      <c r="G4" s="78">
        <f>E4/D4*100</f>
        <v>100</v>
      </c>
    </row>
    <row r="5" spans="1:7" ht="31.5">
      <c r="A5" s="108"/>
      <c r="B5" s="68" t="s">
        <v>56</v>
      </c>
      <c r="C5" s="78">
        <v>0</v>
      </c>
      <c r="D5" s="78">
        <v>689.9</v>
      </c>
      <c r="E5" s="78">
        <v>689.9</v>
      </c>
      <c r="F5" s="105"/>
      <c r="G5" s="78">
        <f>E5/D5*100</f>
        <v>100</v>
      </c>
    </row>
    <row r="6" spans="1:7" ht="15.75">
      <c r="A6" s="108"/>
      <c r="B6" s="69" t="s">
        <v>33</v>
      </c>
      <c r="C6" s="106">
        <f>C4</f>
        <v>0</v>
      </c>
      <c r="D6" s="106">
        <f>D4</f>
        <v>689.9</v>
      </c>
      <c r="E6" s="106">
        <f>E4</f>
        <v>689.9</v>
      </c>
      <c r="F6" s="104"/>
      <c r="G6" s="78">
        <f>E6/D6*100</f>
        <v>100</v>
      </c>
    </row>
  </sheetData>
  <mergeCells count="1">
    <mergeCell ref="B1:G2"/>
  </mergeCells>
  <phoneticPr fontId="3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IV65536"/>
    </sheetView>
  </sheetViews>
  <sheetFormatPr defaultRowHeight="15"/>
  <cols>
    <col min="1" max="1" width="15" style="135" customWidth="1"/>
    <col min="2" max="2" width="28.42578125" style="135" customWidth="1"/>
    <col min="3" max="3" width="15.5703125" style="135" customWidth="1"/>
    <col min="4" max="4" width="15.85546875" style="135" customWidth="1"/>
    <col min="5" max="5" width="13" style="135" customWidth="1"/>
    <col min="6" max="6" width="13.42578125" style="135" customWidth="1"/>
    <col min="7" max="7" width="14.5703125" style="135" customWidth="1"/>
    <col min="8" max="16384" width="9.140625" style="135"/>
  </cols>
  <sheetData>
    <row r="1" spans="1:7">
      <c r="A1" s="161" t="s">
        <v>140</v>
      </c>
      <c r="B1" s="161"/>
      <c r="C1" s="161"/>
      <c r="D1" s="161"/>
      <c r="E1" s="161"/>
      <c r="F1" s="161"/>
      <c r="G1" s="161"/>
    </row>
    <row r="2" spans="1:7">
      <c r="A2" s="149"/>
      <c r="B2" s="149"/>
      <c r="C2" s="149"/>
      <c r="D2" s="149"/>
      <c r="E2" s="149"/>
      <c r="F2" s="149"/>
      <c r="G2" s="149"/>
    </row>
    <row r="3" spans="1:7" ht="72">
      <c r="A3" s="146" t="s">
        <v>0</v>
      </c>
      <c r="B3" s="146" t="s">
        <v>1</v>
      </c>
      <c r="C3" s="146" t="s">
        <v>2</v>
      </c>
      <c r="D3" s="146" t="s">
        <v>3</v>
      </c>
      <c r="E3" s="146" t="s">
        <v>4</v>
      </c>
      <c r="F3" s="146" t="s">
        <v>53</v>
      </c>
      <c r="G3" s="146" t="s">
        <v>6</v>
      </c>
    </row>
    <row r="4" spans="1:7">
      <c r="A4" s="147"/>
      <c r="B4" s="21" t="s">
        <v>55</v>
      </c>
      <c r="C4" s="35">
        <f>C5</f>
        <v>0</v>
      </c>
      <c r="D4" s="35">
        <f>D5</f>
        <v>295</v>
      </c>
      <c r="E4" s="35">
        <f>E5</f>
        <v>295</v>
      </c>
      <c r="F4" s="102"/>
      <c r="G4" s="75">
        <f>E4/D4*100</f>
        <v>100</v>
      </c>
    </row>
    <row r="5" spans="1:7" ht="24">
      <c r="A5" s="147"/>
      <c r="B5" s="34" t="s">
        <v>56</v>
      </c>
      <c r="C5" s="75">
        <v>0</v>
      </c>
      <c r="D5" s="75">
        <v>295</v>
      </c>
      <c r="E5" s="75">
        <v>295</v>
      </c>
      <c r="F5" s="102"/>
      <c r="G5" s="75">
        <f>E5/D5*100</f>
        <v>100</v>
      </c>
    </row>
    <row r="6" spans="1:7">
      <c r="A6" s="147"/>
      <c r="B6" s="35" t="s">
        <v>33</v>
      </c>
      <c r="C6" s="103">
        <f>C4</f>
        <v>0</v>
      </c>
      <c r="D6" s="103">
        <f>D4</f>
        <v>295</v>
      </c>
      <c r="E6" s="103">
        <f>E4</f>
        <v>295</v>
      </c>
      <c r="F6" s="148"/>
      <c r="G6" s="75">
        <f>E6/D6*100</f>
        <v>100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L13" sqref="L13"/>
    </sheetView>
  </sheetViews>
  <sheetFormatPr defaultRowHeight="15"/>
  <cols>
    <col min="1" max="1" width="9.42578125" customWidth="1"/>
    <col min="2" max="2" width="40" customWidth="1"/>
    <col min="3" max="3" width="16.42578125" customWidth="1"/>
    <col min="4" max="4" width="16.7109375" customWidth="1"/>
    <col min="5" max="5" width="12.85546875" customWidth="1"/>
    <col min="6" max="6" width="11.85546875" customWidth="1"/>
    <col min="7" max="7" width="13.42578125" customWidth="1"/>
  </cols>
  <sheetData>
    <row r="1" spans="1:7">
      <c r="A1" s="159" t="s">
        <v>130</v>
      </c>
      <c r="B1" s="159"/>
      <c r="C1" s="159"/>
      <c r="D1" s="159"/>
      <c r="E1" s="159"/>
      <c r="F1" s="159"/>
      <c r="G1" s="159"/>
    </row>
    <row r="2" spans="1:7" ht="49.5" customHeight="1">
      <c r="A2" s="159"/>
      <c r="B2" s="159"/>
      <c r="C2" s="159"/>
      <c r="D2" s="159"/>
      <c r="E2" s="159"/>
      <c r="F2" s="159"/>
      <c r="G2" s="159"/>
    </row>
    <row r="3" spans="1:7" ht="90.75" customHeight="1">
      <c r="A3" s="59" t="s">
        <v>0</v>
      </c>
      <c r="B3" s="59" t="s">
        <v>1</v>
      </c>
      <c r="C3" s="59" t="s">
        <v>2</v>
      </c>
      <c r="D3" s="59" t="s">
        <v>3</v>
      </c>
      <c r="E3" s="115" t="s">
        <v>4</v>
      </c>
      <c r="F3" s="59" t="s">
        <v>53</v>
      </c>
      <c r="G3" s="59" t="s">
        <v>6</v>
      </c>
    </row>
    <row r="4" spans="1:7" ht="26.25" customHeight="1">
      <c r="A4" s="109"/>
      <c r="B4" s="61" t="s">
        <v>55</v>
      </c>
      <c r="C4" s="63">
        <f>SUM(C5:C30)</f>
        <v>0</v>
      </c>
      <c r="D4" s="63">
        <f>SUM(D5:D30)</f>
        <v>39602</v>
      </c>
      <c r="E4" s="70">
        <f>SUM(E5:E30)</f>
        <v>39602</v>
      </c>
      <c r="F4" s="70"/>
      <c r="G4" s="63">
        <f t="shared" ref="G4:G31" si="0">E4/D4*100</f>
        <v>100</v>
      </c>
    </row>
    <row r="5" spans="1:7" ht="22.5" customHeight="1">
      <c r="A5" s="109"/>
      <c r="B5" s="65" t="s">
        <v>72</v>
      </c>
      <c r="C5" s="66"/>
      <c r="D5" s="66">
        <f>161</f>
        <v>161</v>
      </c>
      <c r="E5" s="66">
        <f>161</f>
        <v>161</v>
      </c>
      <c r="F5" s="93"/>
      <c r="G5" s="66">
        <f t="shared" si="0"/>
        <v>100</v>
      </c>
    </row>
    <row r="6" spans="1:7" ht="18" customHeight="1">
      <c r="A6" s="109"/>
      <c r="B6" s="65" t="s">
        <v>73</v>
      </c>
      <c r="C6" s="66"/>
      <c r="D6" s="66">
        <f>653</f>
        <v>653</v>
      </c>
      <c r="E6" s="66">
        <f>653</f>
        <v>653</v>
      </c>
      <c r="F6" s="93"/>
      <c r="G6" s="66">
        <f t="shared" si="0"/>
        <v>100</v>
      </c>
    </row>
    <row r="7" spans="1:7" ht="15.75">
      <c r="A7" s="109"/>
      <c r="B7" s="116" t="s">
        <v>74</v>
      </c>
      <c r="C7" s="66"/>
      <c r="D7" s="66">
        <v>1167</v>
      </c>
      <c r="E7" s="66">
        <v>1167</v>
      </c>
      <c r="F7" s="93"/>
      <c r="G7" s="66">
        <v>0</v>
      </c>
    </row>
    <row r="8" spans="1:7" ht="15.75">
      <c r="A8" s="109"/>
      <c r="B8" s="116" t="s">
        <v>75</v>
      </c>
      <c r="C8" s="66"/>
      <c r="D8" s="66">
        <v>2123</v>
      </c>
      <c r="E8" s="66">
        <v>2123</v>
      </c>
      <c r="F8" s="93"/>
      <c r="G8" s="66">
        <v>0</v>
      </c>
    </row>
    <row r="9" spans="1:7" ht="19.5" customHeight="1">
      <c r="A9" s="109"/>
      <c r="B9" s="65" t="s">
        <v>61</v>
      </c>
      <c r="C9" s="66"/>
      <c r="D9" s="66">
        <f>1750+1158</f>
        <v>2908</v>
      </c>
      <c r="E9" s="66">
        <f>1750+1158</f>
        <v>2908</v>
      </c>
      <c r="F9" s="93"/>
      <c r="G9" s="66">
        <f t="shared" si="0"/>
        <v>100</v>
      </c>
    </row>
    <row r="10" spans="1:7" ht="19.5" customHeight="1">
      <c r="A10" s="109"/>
      <c r="B10" s="65" t="s">
        <v>63</v>
      </c>
      <c r="C10" s="66"/>
      <c r="D10" s="66">
        <f>1400</f>
        <v>1400</v>
      </c>
      <c r="E10" s="66">
        <f>1400</f>
        <v>1400</v>
      </c>
      <c r="F10" s="93"/>
      <c r="G10" s="66">
        <f t="shared" si="0"/>
        <v>100</v>
      </c>
    </row>
    <row r="11" spans="1:7" ht="21" customHeight="1">
      <c r="A11" s="109"/>
      <c r="B11" s="65" t="s">
        <v>76</v>
      </c>
      <c r="C11" s="66"/>
      <c r="D11" s="66">
        <f>1290+343</f>
        <v>1633</v>
      </c>
      <c r="E11" s="66">
        <f>1290+343</f>
        <v>1633</v>
      </c>
      <c r="F11" s="93"/>
      <c r="G11" s="66">
        <f t="shared" si="0"/>
        <v>100</v>
      </c>
    </row>
    <row r="12" spans="1:7" ht="13.5" customHeight="1">
      <c r="A12" s="109"/>
      <c r="B12" s="65" t="s">
        <v>77</v>
      </c>
      <c r="C12" s="66"/>
      <c r="D12" s="66">
        <f>1216</f>
        <v>1216</v>
      </c>
      <c r="E12" s="66">
        <f>1216</f>
        <v>1216</v>
      </c>
      <c r="F12" s="93"/>
      <c r="G12" s="66">
        <f t="shared" si="0"/>
        <v>100</v>
      </c>
    </row>
    <row r="13" spans="1:7" ht="15.75" customHeight="1">
      <c r="A13" s="109"/>
      <c r="B13" s="65" t="s">
        <v>78</v>
      </c>
      <c r="C13" s="66"/>
      <c r="D13" s="66">
        <f>1048+1085</f>
        <v>2133</v>
      </c>
      <c r="E13" s="66">
        <f>1048+1085</f>
        <v>2133</v>
      </c>
      <c r="F13" s="93"/>
      <c r="G13" s="66">
        <f t="shared" si="0"/>
        <v>100</v>
      </c>
    </row>
    <row r="14" spans="1:7" ht="15.75">
      <c r="A14" s="109"/>
      <c r="B14" s="116" t="s">
        <v>79</v>
      </c>
      <c r="C14" s="66"/>
      <c r="D14" s="66">
        <v>464</v>
      </c>
      <c r="E14" s="66">
        <v>464</v>
      </c>
      <c r="F14" s="93"/>
      <c r="G14" s="66">
        <f t="shared" si="0"/>
        <v>100</v>
      </c>
    </row>
    <row r="15" spans="1:7" ht="15.75">
      <c r="A15" s="109"/>
      <c r="B15" s="116" t="s">
        <v>80</v>
      </c>
      <c r="C15" s="66"/>
      <c r="D15" s="66">
        <v>2100</v>
      </c>
      <c r="E15" s="66">
        <v>2100</v>
      </c>
      <c r="F15" s="93"/>
      <c r="G15" s="66">
        <f t="shared" si="0"/>
        <v>100</v>
      </c>
    </row>
    <row r="16" spans="1:7" ht="15.75">
      <c r="A16" s="109"/>
      <c r="B16" s="116" t="s">
        <v>41</v>
      </c>
      <c r="C16" s="66"/>
      <c r="D16" s="66">
        <f>1633</f>
        <v>1633</v>
      </c>
      <c r="E16" s="66">
        <f>1633</f>
        <v>1633</v>
      </c>
      <c r="F16" s="93"/>
      <c r="G16" s="66">
        <f t="shared" si="0"/>
        <v>100</v>
      </c>
    </row>
    <row r="17" spans="1:7" ht="15.75">
      <c r="A17" s="109"/>
      <c r="B17" s="116" t="s">
        <v>81</v>
      </c>
      <c r="C17" s="66"/>
      <c r="D17" s="66">
        <f>968</f>
        <v>968</v>
      </c>
      <c r="E17" s="66">
        <f>968</f>
        <v>968</v>
      </c>
      <c r="F17" s="93"/>
      <c r="G17" s="66">
        <f t="shared" si="0"/>
        <v>100</v>
      </c>
    </row>
    <row r="18" spans="1:7" ht="15.75">
      <c r="A18" s="109"/>
      <c r="B18" s="116" t="s">
        <v>82</v>
      </c>
      <c r="C18" s="66"/>
      <c r="D18" s="66">
        <f>1167</f>
        <v>1167</v>
      </c>
      <c r="E18" s="66">
        <f>1167</f>
        <v>1167</v>
      </c>
      <c r="F18" s="93"/>
      <c r="G18" s="66">
        <f t="shared" si="0"/>
        <v>100</v>
      </c>
    </row>
    <row r="19" spans="1:7" ht="15.75">
      <c r="A19" s="109"/>
      <c r="B19" s="116" t="s">
        <v>83</v>
      </c>
      <c r="C19" s="66"/>
      <c r="D19" s="66">
        <v>1288</v>
      </c>
      <c r="E19" s="66">
        <v>1288</v>
      </c>
      <c r="F19" s="93"/>
      <c r="G19" s="66">
        <f t="shared" si="0"/>
        <v>100</v>
      </c>
    </row>
    <row r="20" spans="1:7" ht="15.75">
      <c r="A20" s="109"/>
      <c r="B20" s="116" t="s">
        <v>84</v>
      </c>
      <c r="C20" s="66"/>
      <c r="D20" s="66">
        <f>1073</f>
        <v>1073</v>
      </c>
      <c r="E20" s="66">
        <f>1073</f>
        <v>1073</v>
      </c>
      <c r="F20" s="93"/>
      <c r="G20" s="66">
        <f t="shared" si="0"/>
        <v>100</v>
      </c>
    </row>
    <row r="21" spans="1:7" ht="15.75">
      <c r="A21" s="109"/>
      <c r="B21" s="116" t="s">
        <v>85</v>
      </c>
      <c r="C21" s="66"/>
      <c r="D21" s="66">
        <v>910</v>
      </c>
      <c r="E21" s="66">
        <v>910</v>
      </c>
      <c r="F21" s="93"/>
      <c r="G21" s="66">
        <f t="shared" si="0"/>
        <v>100</v>
      </c>
    </row>
    <row r="22" spans="1:7" ht="15.75">
      <c r="A22" s="109"/>
      <c r="B22" s="116" t="s">
        <v>86</v>
      </c>
      <c r="C22" s="66"/>
      <c r="D22" s="66">
        <f>910</f>
        <v>910</v>
      </c>
      <c r="E22" s="66">
        <f>910</f>
        <v>910</v>
      </c>
      <c r="F22" s="93"/>
      <c r="G22" s="66">
        <f t="shared" si="0"/>
        <v>100</v>
      </c>
    </row>
    <row r="23" spans="1:7" ht="15.75">
      <c r="A23" s="109"/>
      <c r="B23" s="116" t="s">
        <v>87</v>
      </c>
      <c r="C23" s="66"/>
      <c r="D23" s="66">
        <v>4659</v>
      </c>
      <c r="E23" s="66">
        <v>4659</v>
      </c>
      <c r="F23" s="93"/>
      <c r="G23" s="66">
        <v>0</v>
      </c>
    </row>
    <row r="24" spans="1:7" ht="15.75">
      <c r="A24" s="109"/>
      <c r="B24" s="116" t="s">
        <v>60</v>
      </c>
      <c r="C24" s="66"/>
      <c r="D24" s="66">
        <v>2055</v>
      </c>
      <c r="E24" s="66">
        <v>2055</v>
      </c>
      <c r="F24" s="93"/>
      <c r="G24" s="66">
        <v>0</v>
      </c>
    </row>
    <row r="25" spans="1:7" ht="15.75">
      <c r="A25" s="109"/>
      <c r="B25" s="116" t="s">
        <v>68</v>
      </c>
      <c r="C25" s="66"/>
      <c r="D25" s="66">
        <v>340</v>
      </c>
      <c r="E25" s="66">
        <v>340</v>
      </c>
      <c r="F25" s="93"/>
      <c r="G25" s="66">
        <v>0</v>
      </c>
    </row>
    <row r="26" spans="1:7" ht="15.75">
      <c r="A26" s="109"/>
      <c r="B26" s="116" t="s">
        <v>129</v>
      </c>
      <c r="C26" s="66"/>
      <c r="D26" s="66">
        <f>391</f>
        <v>391</v>
      </c>
      <c r="E26" s="66">
        <f>391</f>
        <v>391</v>
      </c>
      <c r="F26" s="93"/>
      <c r="G26" s="66">
        <f t="shared" si="0"/>
        <v>100</v>
      </c>
    </row>
    <row r="27" spans="1:7" ht="15.75">
      <c r="A27" s="109"/>
      <c r="B27" s="116" t="s">
        <v>66</v>
      </c>
      <c r="C27" s="66"/>
      <c r="D27" s="66">
        <v>3732</v>
      </c>
      <c r="E27" s="66">
        <v>3732</v>
      </c>
      <c r="F27" s="93"/>
      <c r="G27" s="66">
        <v>0</v>
      </c>
    </row>
    <row r="28" spans="1:7" ht="15.75">
      <c r="A28" s="109"/>
      <c r="B28" s="116" t="s">
        <v>67</v>
      </c>
      <c r="C28" s="66"/>
      <c r="D28" s="66">
        <v>598</v>
      </c>
      <c r="E28" s="66">
        <v>598</v>
      </c>
      <c r="F28" s="93"/>
      <c r="G28" s="66">
        <v>0</v>
      </c>
    </row>
    <row r="29" spans="1:7" ht="15.75">
      <c r="A29" s="109"/>
      <c r="B29" s="116" t="s">
        <v>65</v>
      </c>
      <c r="C29" s="66"/>
      <c r="D29" s="66">
        <v>1370</v>
      </c>
      <c r="E29" s="66">
        <v>1370</v>
      </c>
      <c r="F29" s="93"/>
      <c r="G29" s="66">
        <v>0</v>
      </c>
    </row>
    <row r="30" spans="1:7" ht="15.75">
      <c r="A30" s="109"/>
      <c r="B30" s="116" t="s">
        <v>59</v>
      </c>
      <c r="C30" s="66"/>
      <c r="D30" s="66">
        <v>2550</v>
      </c>
      <c r="E30" s="66">
        <v>2550</v>
      </c>
      <c r="F30" s="93"/>
      <c r="G30" s="66">
        <v>0</v>
      </c>
    </row>
    <row r="31" spans="1:7" ht="15.75">
      <c r="A31" s="109"/>
      <c r="B31" s="117" t="s">
        <v>33</v>
      </c>
      <c r="C31" s="63">
        <f>C4</f>
        <v>0</v>
      </c>
      <c r="D31" s="63">
        <f>D4</f>
        <v>39602</v>
      </c>
      <c r="E31" s="70">
        <f>E4</f>
        <v>39602</v>
      </c>
      <c r="F31" s="93"/>
      <c r="G31" s="66">
        <f t="shared" si="0"/>
        <v>100</v>
      </c>
    </row>
  </sheetData>
  <mergeCells count="1">
    <mergeCell ref="A1:G2"/>
  </mergeCells>
  <phoneticPr fontId="37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I8" sqref="I8"/>
    </sheetView>
  </sheetViews>
  <sheetFormatPr defaultRowHeight="15"/>
  <cols>
    <col min="2" max="2" width="25.42578125" customWidth="1"/>
    <col min="3" max="3" width="14.42578125" customWidth="1"/>
    <col min="4" max="4" width="15" customWidth="1"/>
    <col min="5" max="5" width="12.42578125" customWidth="1"/>
    <col min="6" max="6" width="15.28515625" customWidth="1"/>
    <col min="7" max="7" width="13.5703125" customWidth="1"/>
  </cols>
  <sheetData>
    <row r="1" spans="1:11">
      <c r="A1" s="159" t="s">
        <v>71</v>
      </c>
      <c r="B1" s="159"/>
      <c r="C1" s="159"/>
      <c r="D1" s="159"/>
      <c r="E1" s="159"/>
      <c r="F1" s="159"/>
      <c r="G1" s="159"/>
    </row>
    <row r="2" spans="1:11" ht="61.5" customHeight="1">
      <c r="A2" s="159"/>
      <c r="B2" s="159"/>
      <c r="C2" s="159"/>
      <c r="D2" s="159"/>
      <c r="E2" s="159"/>
      <c r="F2" s="159"/>
      <c r="G2" s="159"/>
    </row>
    <row r="3" spans="1:11" ht="141.75">
      <c r="A3" s="76" t="s">
        <v>0</v>
      </c>
      <c r="B3" s="76" t="s">
        <v>1</v>
      </c>
      <c r="C3" s="76" t="s">
        <v>2</v>
      </c>
      <c r="D3" s="76" t="s">
        <v>3</v>
      </c>
      <c r="E3" s="76" t="s">
        <v>4</v>
      </c>
      <c r="F3" s="76" t="s">
        <v>53</v>
      </c>
      <c r="G3" s="76" t="s">
        <v>6</v>
      </c>
    </row>
    <row r="4" spans="1:11" ht="94.5">
      <c r="A4" s="111"/>
      <c r="B4" s="110" t="s">
        <v>54</v>
      </c>
      <c r="C4" s="113"/>
      <c r="D4" s="113"/>
      <c r="E4" s="114"/>
      <c r="F4" s="114"/>
      <c r="G4" s="114"/>
      <c r="K4" s="112"/>
    </row>
    <row r="5" spans="1:11" ht="31.5">
      <c r="A5" s="111"/>
      <c r="B5" s="61" t="s">
        <v>12</v>
      </c>
      <c r="C5" s="63">
        <f>C6+C7</f>
        <v>0</v>
      </c>
      <c r="D5" s="63">
        <f>D6+D7</f>
        <v>2770</v>
      </c>
      <c r="E5" s="63">
        <f>E6+E7</f>
        <v>2209</v>
      </c>
      <c r="F5" s="63"/>
      <c r="G5" s="78">
        <f>E5/D5*100</f>
        <v>79.74729241877256</v>
      </c>
    </row>
    <row r="6" spans="1:11" ht="15.75">
      <c r="A6" s="111"/>
      <c r="B6" s="77" t="s">
        <v>50</v>
      </c>
      <c r="C6" s="66"/>
      <c r="D6" s="66">
        <v>2209.1999999999998</v>
      </c>
      <c r="E6" s="66">
        <v>2209</v>
      </c>
      <c r="F6" s="66"/>
      <c r="G6" s="78">
        <f>E6/D6*100</f>
        <v>99.990946949121863</v>
      </c>
    </row>
    <row r="7" spans="1:11" ht="15.75">
      <c r="A7" s="111"/>
      <c r="B7" s="77" t="s">
        <v>70</v>
      </c>
      <c r="C7" s="66"/>
      <c r="D7" s="66">
        <v>560.79999999999995</v>
      </c>
      <c r="E7" s="66">
        <v>0</v>
      </c>
      <c r="F7" s="66"/>
      <c r="G7" s="78">
        <f>E7/D7*100</f>
        <v>0</v>
      </c>
    </row>
    <row r="8" spans="1:11" ht="15.75">
      <c r="A8" s="111"/>
      <c r="B8" s="69" t="s">
        <v>33</v>
      </c>
      <c r="C8" s="63">
        <f>C5</f>
        <v>0</v>
      </c>
      <c r="D8" s="63">
        <f>D5</f>
        <v>2770</v>
      </c>
      <c r="E8" s="63">
        <f>E5</f>
        <v>2209</v>
      </c>
      <c r="F8" s="63"/>
      <c r="G8" s="78">
        <f>E8/D8*100</f>
        <v>79.74729241877256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J17" sqref="J17"/>
    </sheetView>
  </sheetViews>
  <sheetFormatPr defaultRowHeight="15"/>
  <cols>
    <col min="2" max="2" width="28.5703125" customWidth="1"/>
    <col min="3" max="3" width="19.28515625" customWidth="1"/>
    <col min="4" max="4" width="15.5703125" customWidth="1"/>
    <col min="5" max="5" width="12.42578125" customWidth="1"/>
    <col min="6" max="6" width="13.140625" customWidth="1"/>
    <col min="7" max="7" width="15.140625" customWidth="1"/>
  </cols>
  <sheetData>
    <row r="1" spans="1:7">
      <c r="A1" s="159" t="s">
        <v>69</v>
      </c>
      <c r="B1" s="159"/>
      <c r="C1" s="159"/>
      <c r="D1" s="159"/>
      <c r="E1" s="159"/>
      <c r="F1" s="159"/>
      <c r="G1" s="159"/>
    </row>
    <row r="2" spans="1:7" ht="72.75" customHeight="1">
      <c r="A2" s="159"/>
      <c r="B2" s="159"/>
      <c r="C2" s="159"/>
      <c r="D2" s="159"/>
      <c r="E2" s="159"/>
      <c r="F2" s="159"/>
      <c r="G2" s="159"/>
    </row>
    <row r="3" spans="1:7" ht="126">
      <c r="A3" s="76" t="s">
        <v>0</v>
      </c>
      <c r="B3" s="76" t="s">
        <v>1</v>
      </c>
      <c r="C3" s="76" t="s">
        <v>2</v>
      </c>
      <c r="D3" s="76" t="s">
        <v>3</v>
      </c>
      <c r="E3" s="76" t="s">
        <v>4</v>
      </c>
      <c r="F3" s="76" t="s">
        <v>53</v>
      </c>
      <c r="G3" s="76" t="s">
        <v>6</v>
      </c>
    </row>
    <row r="4" spans="1:7" ht="78.75">
      <c r="A4" s="76"/>
      <c r="B4" s="110" t="s">
        <v>54</v>
      </c>
      <c r="C4" s="76"/>
      <c r="D4" s="76"/>
      <c r="E4" s="76"/>
      <c r="F4" s="76"/>
      <c r="G4" s="76"/>
    </row>
    <row r="5" spans="1:7" ht="31.5">
      <c r="A5" s="111"/>
      <c r="B5" s="61" t="s">
        <v>55</v>
      </c>
      <c r="C5" s="63">
        <f>C6+C7+C8+C9+C10+C11+C12+C13+C14+C15+C16</f>
        <v>5000</v>
      </c>
      <c r="D5" s="63">
        <f>D6+D7+D8+D9+D10+D11+D12+D13+D14+D15+D16</f>
        <v>5966</v>
      </c>
      <c r="E5" s="63">
        <f>E6+E7+E8+E9+E10+E11+E12+E13+E14+E15+E16</f>
        <v>2668</v>
      </c>
      <c r="F5" s="63">
        <v>0</v>
      </c>
      <c r="G5" s="63">
        <f>E5/D5*100</f>
        <v>44.720080455916857</v>
      </c>
    </row>
    <row r="6" spans="1:7" ht="31.5">
      <c r="A6" s="111"/>
      <c r="B6" s="65" t="s">
        <v>58</v>
      </c>
      <c r="C6" s="66">
        <v>1050</v>
      </c>
      <c r="D6" s="66">
        <v>150</v>
      </c>
      <c r="E6" s="66"/>
      <c r="F6" s="66">
        <v>0</v>
      </c>
      <c r="G6" s="66">
        <f t="shared" ref="G6:G17" si="0">E6/D6*100</f>
        <v>0</v>
      </c>
    </row>
    <row r="7" spans="1:7" ht="31.5">
      <c r="A7" s="111"/>
      <c r="B7" s="65" t="s">
        <v>59</v>
      </c>
      <c r="C7" s="66">
        <v>864</v>
      </c>
      <c r="D7" s="66">
        <v>1117</v>
      </c>
      <c r="E7" s="66"/>
      <c r="F7" s="66">
        <v>0</v>
      </c>
      <c r="G7" s="66">
        <f t="shared" si="0"/>
        <v>0</v>
      </c>
    </row>
    <row r="8" spans="1:7" ht="31.5">
      <c r="A8" s="111"/>
      <c r="B8" s="65" t="s">
        <v>60</v>
      </c>
      <c r="C8" s="66">
        <v>740</v>
      </c>
      <c r="D8" s="66">
        <v>900</v>
      </c>
      <c r="E8" s="66"/>
      <c r="F8" s="66">
        <v>0</v>
      </c>
      <c r="G8" s="66">
        <f t="shared" si="0"/>
        <v>0</v>
      </c>
    </row>
    <row r="9" spans="1:7" ht="31.5">
      <c r="A9" s="111"/>
      <c r="B9" s="65" t="s">
        <v>61</v>
      </c>
      <c r="C9" s="66">
        <v>310</v>
      </c>
      <c r="D9" s="66">
        <v>507</v>
      </c>
      <c r="E9" s="66"/>
      <c r="F9" s="66">
        <v>0</v>
      </c>
      <c r="G9" s="66">
        <f t="shared" si="0"/>
        <v>0</v>
      </c>
    </row>
    <row r="10" spans="1:7" ht="31.5">
      <c r="A10" s="111"/>
      <c r="B10" s="65" t="s">
        <v>62</v>
      </c>
      <c r="C10" s="66"/>
      <c r="D10" s="66">
        <v>173</v>
      </c>
      <c r="E10" s="66">
        <v>173</v>
      </c>
      <c r="F10" s="66">
        <v>0</v>
      </c>
      <c r="G10" s="66">
        <f t="shared" si="0"/>
        <v>100</v>
      </c>
    </row>
    <row r="11" spans="1:7" ht="31.5">
      <c r="A11" s="111"/>
      <c r="B11" s="65" t="s">
        <v>63</v>
      </c>
      <c r="C11" s="66"/>
      <c r="D11" s="66"/>
      <c r="E11" s="66"/>
      <c r="F11" s="66">
        <v>0</v>
      </c>
      <c r="G11" s="66">
        <v>0</v>
      </c>
    </row>
    <row r="12" spans="1:7" ht="31.5">
      <c r="A12" s="111"/>
      <c r="B12" s="65" t="s">
        <v>64</v>
      </c>
      <c r="C12" s="66">
        <v>475</v>
      </c>
      <c r="D12" s="66">
        <v>475</v>
      </c>
      <c r="E12" s="66"/>
      <c r="F12" s="66">
        <v>0</v>
      </c>
      <c r="G12" s="66">
        <f t="shared" si="0"/>
        <v>0</v>
      </c>
    </row>
    <row r="13" spans="1:7" ht="31.5">
      <c r="A13" s="111"/>
      <c r="B13" s="65" t="s">
        <v>65</v>
      </c>
      <c r="C13" s="66">
        <v>350</v>
      </c>
      <c r="D13" s="66">
        <v>600</v>
      </c>
      <c r="E13" s="66">
        <v>600</v>
      </c>
      <c r="F13" s="66">
        <v>0</v>
      </c>
      <c r="G13" s="66">
        <f t="shared" si="0"/>
        <v>100</v>
      </c>
    </row>
    <row r="14" spans="1:7" ht="31.5">
      <c r="A14" s="111"/>
      <c r="B14" s="65" t="s">
        <v>66</v>
      </c>
      <c r="C14" s="66">
        <v>800</v>
      </c>
      <c r="D14" s="66">
        <v>1633</v>
      </c>
      <c r="E14" s="66">
        <v>1633</v>
      </c>
      <c r="F14" s="66">
        <v>0</v>
      </c>
      <c r="G14" s="66">
        <f t="shared" si="0"/>
        <v>100</v>
      </c>
    </row>
    <row r="15" spans="1:7" ht="31.5">
      <c r="A15" s="111"/>
      <c r="B15" s="65" t="s">
        <v>67</v>
      </c>
      <c r="C15" s="66">
        <v>262</v>
      </c>
      <c r="D15" s="66">
        <v>262</v>
      </c>
      <c r="E15" s="66">
        <v>262</v>
      </c>
      <c r="F15" s="66">
        <v>0</v>
      </c>
      <c r="G15" s="66">
        <f t="shared" si="0"/>
        <v>100</v>
      </c>
    </row>
    <row r="16" spans="1:7" ht="31.5">
      <c r="A16" s="111"/>
      <c r="B16" s="65" t="s">
        <v>68</v>
      </c>
      <c r="C16" s="66">
        <v>149</v>
      </c>
      <c r="D16" s="66">
        <v>149</v>
      </c>
      <c r="E16" s="66"/>
      <c r="F16" s="66">
        <v>0</v>
      </c>
      <c r="G16" s="66">
        <f t="shared" si="0"/>
        <v>0</v>
      </c>
    </row>
    <row r="17" spans="1:7" ht="15.75">
      <c r="A17" s="111"/>
      <c r="B17" s="69" t="s">
        <v>33</v>
      </c>
      <c r="C17" s="63">
        <f>C5</f>
        <v>5000</v>
      </c>
      <c r="D17" s="63">
        <f>D5</f>
        <v>5966</v>
      </c>
      <c r="E17" s="63">
        <f>E5</f>
        <v>2668</v>
      </c>
      <c r="F17" s="63">
        <v>53.4</v>
      </c>
      <c r="G17" s="63">
        <f t="shared" si="0"/>
        <v>44.720080455916857</v>
      </c>
    </row>
    <row r="18" spans="1:7">
      <c r="A18" s="15"/>
      <c r="B18" s="71"/>
      <c r="C18" s="16"/>
      <c r="D18" s="16"/>
      <c r="E18" s="18"/>
      <c r="F18" s="18"/>
      <c r="G18" s="18"/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L11" sqref="L11"/>
    </sheetView>
  </sheetViews>
  <sheetFormatPr defaultRowHeight="15"/>
  <cols>
    <col min="1" max="1" width="6.42578125" customWidth="1"/>
    <col min="2" max="2" width="40.7109375" customWidth="1"/>
    <col min="3" max="4" width="15.7109375" customWidth="1"/>
    <col min="5" max="5" width="11.42578125" customWidth="1"/>
    <col min="6" max="6" width="12.140625" customWidth="1"/>
    <col min="7" max="7" width="15.42578125" customWidth="1"/>
  </cols>
  <sheetData>
    <row r="1" spans="1:7">
      <c r="A1" s="159" t="s">
        <v>98</v>
      </c>
      <c r="B1" s="159"/>
      <c r="C1" s="159"/>
      <c r="D1" s="159"/>
      <c r="E1" s="159"/>
      <c r="F1" s="159"/>
      <c r="G1" s="159"/>
    </row>
    <row r="2" spans="1:7" ht="62.25" customHeight="1">
      <c r="A2" s="159"/>
      <c r="B2" s="159"/>
      <c r="C2" s="159"/>
      <c r="D2" s="159"/>
      <c r="E2" s="159"/>
      <c r="F2" s="159"/>
      <c r="G2" s="159"/>
    </row>
    <row r="3" spans="1:7" ht="126">
      <c r="A3" s="59" t="s">
        <v>0</v>
      </c>
      <c r="B3" s="59" t="s">
        <v>1</v>
      </c>
      <c r="C3" s="59" t="s">
        <v>2</v>
      </c>
      <c r="D3" s="59" t="s">
        <v>3</v>
      </c>
      <c r="E3" s="115" t="s">
        <v>4</v>
      </c>
      <c r="F3" s="59" t="s">
        <v>53</v>
      </c>
      <c r="G3" s="59" t="s">
        <v>6</v>
      </c>
    </row>
    <row r="4" spans="1:7" ht="61.5" customHeight="1">
      <c r="A4" s="118"/>
      <c r="B4" s="61" t="s">
        <v>55</v>
      </c>
      <c r="C4" s="63">
        <f>SUM(C5:C34)</f>
        <v>5000</v>
      </c>
      <c r="D4" s="63">
        <f>SUM(D5:D34)</f>
        <v>14935</v>
      </c>
      <c r="E4" s="70">
        <f>SUM(E5:E30)</f>
        <v>5847</v>
      </c>
      <c r="F4" s="70">
        <f>E4/C4*100</f>
        <v>116.94</v>
      </c>
      <c r="G4" s="63">
        <f t="shared" ref="G4:G35" si="0">E4/D4*100</f>
        <v>39.149648476732509</v>
      </c>
    </row>
    <row r="5" spans="1:7" ht="17.25" customHeight="1">
      <c r="A5" s="118">
        <v>1</v>
      </c>
      <c r="B5" s="65" t="s">
        <v>72</v>
      </c>
      <c r="C5" s="66">
        <v>55</v>
      </c>
      <c r="D5" s="66">
        <v>69</v>
      </c>
      <c r="E5" s="93">
        <v>69</v>
      </c>
      <c r="F5" s="93">
        <f t="shared" ref="F5:F35" si="1">E5/C5*100</f>
        <v>125.45454545454547</v>
      </c>
      <c r="G5" s="66">
        <f t="shared" si="0"/>
        <v>100</v>
      </c>
    </row>
    <row r="6" spans="1:7" ht="14.25" customHeight="1">
      <c r="A6" s="118">
        <v>2</v>
      </c>
      <c r="B6" s="65" t="s">
        <v>73</v>
      </c>
      <c r="C6" s="66">
        <v>195</v>
      </c>
      <c r="D6" s="66">
        <v>280</v>
      </c>
      <c r="E6" s="93">
        <v>280</v>
      </c>
      <c r="F6" s="93">
        <f t="shared" si="1"/>
        <v>143.58974358974359</v>
      </c>
      <c r="G6" s="66">
        <f t="shared" si="0"/>
        <v>100</v>
      </c>
    </row>
    <row r="7" spans="1:7" ht="15.75">
      <c r="A7" s="118">
        <v>3</v>
      </c>
      <c r="B7" s="116" t="s">
        <v>74</v>
      </c>
      <c r="C7" s="66">
        <v>195</v>
      </c>
      <c r="D7" s="66"/>
      <c r="E7" s="93"/>
      <c r="F7" s="93">
        <f t="shared" si="1"/>
        <v>0</v>
      </c>
      <c r="G7" s="66">
        <v>0</v>
      </c>
    </row>
    <row r="8" spans="1:7" ht="15.75">
      <c r="A8" s="118">
        <v>4</v>
      </c>
      <c r="B8" s="116" t="s">
        <v>75</v>
      </c>
      <c r="C8" s="66">
        <v>0</v>
      </c>
      <c r="D8" s="66"/>
      <c r="E8" s="93"/>
      <c r="F8" s="93"/>
      <c r="G8" s="66">
        <v>0</v>
      </c>
    </row>
    <row r="9" spans="1:7" ht="19.5" customHeight="1">
      <c r="A9" s="118">
        <v>5</v>
      </c>
      <c r="B9" s="65" t="s">
        <v>61</v>
      </c>
      <c r="C9" s="66">
        <v>195</v>
      </c>
      <c r="D9" s="66">
        <v>750</v>
      </c>
      <c r="E9" s="93"/>
      <c r="F9" s="93">
        <f t="shared" si="1"/>
        <v>0</v>
      </c>
      <c r="G9" s="66">
        <f t="shared" si="0"/>
        <v>0</v>
      </c>
    </row>
    <row r="10" spans="1:7" ht="16.5" customHeight="1">
      <c r="A10" s="118">
        <v>6</v>
      </c>
      <c r="B10" s="65" t="s">
        <v>63</v>
      </c>
      <c r="C10" s="66">
        <v>195</v>
      </c>
      <c r="D10" s="66">
        <v>600</v>
      </c>
      <c r="E10" s="93">
        <v>600</v>
      </c>
      <c r="F10" s="93">
        <f t="shared" si="1"/>
        <v>307.69230769230774</v>
      </c>
      <c r="G10" s="66">
        <f t="shared" si="0"/>
        <v>100</v>
      </c>
    </row>
    <row r="11" spans="1:7" ht="29.25" customHeight="1">
      <c r="A11" s="118">
        <v>7</v>
      </c>
      <c r="B11" s="65" t="s">
        <v>76</v>
      </c>
      <c r="C11" s="66">
        <v>445</v>
      </c>
      <c r="D11" s="66">
        <v>553</v>
      </c>
      <c r="E11" s="93">
        <v>553</v>
      </c>
      <c r="F11" s="93">
        <f t="shared" si="1"/>
        <v>124.26966292134831</v>
      </c>
      <c r="G11" s="66">
        <f t="shared" si="0"/>
        <v>100</v>
      </c>
    </row>
    <row r="12" spans="1:7" ht="39" customHeight="1">
      <c r="A12" s="118">
        <v>8</v>
      </c>
      <c r="B12" s="65" t="s">
        <v>77</v>
      </c>
      <c r="C12" s="66">
        <v>195</v>
      </c>
      <c r="D12" s="66">
        <v>521</v>
      </c>
      <c r="E12" s="93">
        <v>521</v>
      </c>
      <c r="F12" s="93">
        <f t="shared" si="1"/>
        <v>267.17948717948718</v>
      </c>
      <c r="G12" s="66">
        <f t="shared" si="0"/>
        <v>100</v>
      </c>
    </row>
    <row r="13" spans="1:7" ht="15" customHeight="1">
      <c r="A13" s="118">
        <v>9</v>
      </c>
      <c r="B13" s="65" t="s">
        <v>78</v>
      </c>
      <c r="C13" s="66">
        <v>195</v>
      </c>
      <c r="D13" s="66">
        <v>449</v>
      </c>
      <c r="E13" s="93">
        <v>449</v>
      </c>
      <c r="F13" s="93">
        <f t="shared" si="1"/>
        <v>230.25641025641025</v>
      </c>
      <c r="G13" s="66">
        <f t="shared" si="0"/>
        <v>100</v>
      </c>
    </row>
    <row r="14" spans="1:7" ht="15.75">
      <c r="A14" s="118">
        <v>10</v>
      </c>
      <c r="B14" s="116" t="s">
        <v>79</v>
      </c>
      <c r="C14" s="66"/>
      <c r="D14" s="66">
        <v>205</v>
      </c>
      <c r="E14" s="93"/>
      <c r="F14" s="93"/>
      <c r="G14" s="66">
        <f t="shared" si="0"/>
        <v>0</v>
      </c>
    </row>
    <row r="15" spans="1:7" ht="15.75">
      <c r="A15" s="118">
        <v>11</v>
      </c>
      <c r="B15" s="116" t="s">
        <v>80</v>
      </c>
      <c r="C15" s="66">
        <v>195</v>
      </c>
      <c r="D15" s="66">
        <v>900</v>
      </c>
      <c r="E15" s="93"/>
      <c r="F15" s="93">
        <f t="shared" si="1"/>
        <v>0</v>
      </c>
      <c r="G15" s="66">
        <f t="shared" si="0"/>
        <v>0</v>
      </c>
    </row>
    <row r="16" spans="1:7" ht="15.75">
      <c r="A16" s="118">
        <v>12</v>
      </c>
      <c r="B16" s="116" t="s">
        <v>41</v>
      </c>
      <c r="C16" s="66">
        <v>195</v>
      </c>
      <c r="D16" s="66">
        <v>700</v>
      </c>
      <c r="E16" s="93">
        <v>700</v>
      </c>
      <c r="F16" s="93">
        <f t="shared" si="1"/>
        <v>358.97435897435901</v>
      </c>
      <c r="G16" s="66">
        <f t="shared" si="0"/>
        <v>100</v>
      </c>
    </row>
    <row r="17" spans="1:7" ht="15.75">
      <c r="A17" s="118">
        <v>13</v>
      </c>
      <c r="B17" s="116" t="s">
        <v>81</v>
      </c>
      <c r="C17" s="66"/>
      <c r="D17" s="66">
        <v>415</v>
      </c>
      <c r="E17" s="93">
        <v>415</v>
      </c>
      <c r="F17" s="93"/>
      <c r="G17" s="66">
        <f t="shared" si="0"/>
        <v>100</v>
      </c>
    </row>
    <row r="18" spans="1:7" ht="15.75">
      <c r="A18" s="118">
        <v>14</v>
      </c>
      <c r="B18" s="116" t="s">
        <v>82</v>
      </c>
      <c r="C18" s="66">
        <v>195</v>
      </c>
      <c r="D18" s="66">
        <v>500</v>
      </c>
      <c r="E18" s="93">
        <v>500</v>
      </c>
      <c r="F18" s="93">
        <f t="shared" si="1"/>
        <v>256.41025641025641</v>
      </c>
      <c r="G18" s="66">
        <f t="shared" si="0"/>
        <v>100</v>
      </c>
    </row>
    <row r="19" spans="1:7" ht="15.75">
      <c r="A19" s="118">
        <v>15</v>
      </c>
      <c r="B19" s="116" t="s">
        <v>83</v>
      </c>
      <c r="C19" s="66">
        <v>186</v>
      </c>
      <c r="D19" s="66">
        <v>552</v>
      </c>
      <c r="E19" s="93"/>
      <c r="F19" s="93">
        <f t="shared" si="1"/>
        <v>0</v>
      </c>
      <c r="G19" s="66">
        <f t="shared" si="0"/>
        <v>0</v>
      </c>
    </row>
    <row r="20" spans="1:7" ht="15.75">
      <c r="A20" s="118">
        <v>16</v>
      </c>
      <c r="B20" s="116" t="s">
        <v>84</v>
      </c>
      <c r="C20" s="66">
        <v>195</v>
      </c>
      <c r="D20" s="66">
        <v>460</v>
      </c>
      <c r="E20" s="93">
        <v>460</v>
      </c>
      <c r="F20" s="93">
        <f t="shared" si="1"/>
        <v>235.89743589743591</v>
      </c>
      <c r="G20" s="66">
        <f t="shared" si="0"/>
        <v>100</v>
      </c>
    </row>
    <row r="21" spans="1:7" ht="15.75">
      <c r="A21" s="118">
        <v>17</v>
      </c>
      <c r="B21" s="116" t="s">
        <v>85</v>
      </c>
      <c r="C21" s="66">
        <v>195</v>
      </c>
      <c r="D21" s="66">
        <v>390</v>
      </c>
      <c r="E21" s="93"/>
      <c r="F21" s="93">
        <f t="shared" si="1"/>
        <v>0</v>
      </c>
      <c r="G21" s="66">
        <f t="shared" si="0"/>
        <v>0</v>
      </c>
    </row>
    <row r="22" spans="1:7" ht="15.75">
      <c r="A22" s="118">
        <v>18</v>
      </c>
      <c r="B22" s="116" t="s">
        <v>86</v>
      </c>
      <c r="C22" s="66">
        <v>195</v>
      </c>
      <c r="D22" s="66">
        <v>390</v>
      </c>
      <c r="E22" s="93">
        <v>390</v>
      </c>
      <c r="F22" s="93">
        <f t="shared" si="1"/>
        <v>200</v>
      </c>
      <c r="G22" s="66">
        <f t="shared" si="0"/>
        <v>100</v>
      </c>
    </row>
    <row r="23" spans="1:7" ht="15.75">
      <c r="A23" s="118">
        <v>19</v>
      </c>
      <c r="B23" s="116" t="s">
        <v>87</v>
      </c>
      <c r="C23" s="66">
        <v>195</v>
      </c>
      <c r="D23" s="66"/>
      <c r="E23" s="93"/>
      <c r="F23" s="93">
        <f t="shared" si="1"/>
        <v>0</v>
      </c>
      <c r="G23" s="66">
        <v>0</v>
      </c>
    </row>
    <row r="24" spans="1:7" ht="15.75">
      <c r="A24" s="118">
        <v>20</v>
      </c>
      <c r="B24" s="116" t="s">
        <v>88</v>
      </c>
      <c r="C24" s="66">
        <v>195</v>
      </c>
      <c r="D24" s="66">
        <v>5791</v>
      </c>
      <c r="E24" s="93"/>
      <c r="F24" s="93">
        <f t="shared" si="1"/>
        <v>0</v>
      </c>
      <c r="G24" s="66">
        <f t="shared" si="0"/>
        <v>0</v>
      </c>
    </row>
    <row r="25" spans="1:7" ht="15.75">
      <c r="A25" s="118">
        <v>21</v>
      </c>
      <c r="B25" s="116" t="s">
        <v>89</v>
      </c>
      <c r="C25" s="66">
        <v>195</v>
      </c>
      <c r="D25" s="66"/>
      <c r="E25" s="93"/>
      <c r="F25" s="93">
        <f t="shared" si="1"/>
        <v>0</v>
      </c>
      <c r="G25" s="66">
        <v>0</v>
      </c>
    </row>
    <row r="26" spans="1:7" ht="15.75">
      <c r="A26" s="118">
        <v>22</v>
      </c>
      <c r="B26" s="116" t="s">
        <v>90</v>
      </c>
      <c r="C26" s="66">
        <v>195</v>
      </c>
      <c r="D26" s="66"/>
      <c r="E26" s="93"/>
      <c r="F26" s="93">
        <f t="shared" si="1"/>
        <v>0</v>
      </c>
      <c r="G26" s="66">
        <v>0</v>
      </c>
    </row>
    <row r="27" spans="1:7" ht="15.75">
      <c r="A27" s="118">
        <v>23</v>
      </c>
      <c r="B27" s="116" t="s">
        <v>91</v>
      </c>
      <c r="C27" s="66">
        <v>195</v>
      </c>
      <c r="D27" s="66"/>
      <c r="E27" s="93"/>
      <c r="F27" s="93">
        <f t="shared" si="1"/>
        <v>0</v>
      </c>
      <c r="G27" s="66">
        <v>0</v>
      </c>
    </row>
    <row r="28" spans="1:7" ht="15.75">
      <c r="A28" s="118">
        <v>24</v>
      </c>
      <c r="B28" s="116" t="s">
        <v>92</v>
      </c>
      <c r="C28" s="66">
        <v>195</v>
      </c>
      <c r="D28" s="66">
        <v>910</v>
      </c>
      <c r="E28" s="93">
        <v>910</v>
      </c>
      <c r="F28" s="93">
        <f t="shared" si="1"/>
        <v>466.66666666666669</v>
      </c>
      <c r="G28" s="66">
        <f t="shared" si="0"/>
        <v>100</v>
      </c>
    </row>
    <row r="29" spans="1:7" ht="15.75">
      <c r="A29" s="118">
        <v>25</v>
      </c>
      <c r="B29" s="116" t="s">
        <v>93</v>
      </c>
      <c r="C29" s="66">
        <v>138</v>
      </c>
      <c r="D29" s="66"/>
      <c r="E29" s="93"/>
      <c r="F29" s="93">
        <f t="shared" si="1"/>
        <v>0</v>
      </c>
      <c r="G29" s="66">
        <v>0</v>
      </c>
    </row>
    <row r="30" spans="1:7" ht="15.75">
      <c r="A30" s="118">
        <v>26</v>
      </c>
      <c r="B30" s="116" t="s">
        <v>94</v>
      </c>
      <c r="C30" s="66"/>
      <c r="D30" s="66">
        <v>500</v>
      </c>
      <c r="E30" s="93"/>
      <c r="F30" s="93">
        <v>0</v>
      </c>
      <c r="G30" s="66">
        <f t="shared" si="0"/>
        <v>0</v>
      </c>
    </row>
    <row r="31" spans="1:7" ht="15.75">
      <c r="A31" s="118">
        <v>27</v>
      </c>
      <c r="B31" s="116" t="s">
        <v>66</v>
      </c>
      <c r="C31" s="66">
        <v>195</v>
      </c>
      <c r="D31" s="66"/>
      <c r="E31" s="93"/>
      <c r="F31" s="93">
        <f t="shared" si="1"/>
        <v>0</v>
      </c>
      <c r="G31" s="66">
        <v>0</v>
      </c>
    </row>
    <row r="32" spans="1:7" ht="15.75">
      <c r="A32" s="118">
        <v>28</v>
      </c>
      <c r="B32" s="116" t="s">
        <v>95</v>
      </c>
      <c r="C32" s="66">
        <v>195</v>
      </c>
      <c r="D32" s="66"/>
      <c r="E32" s="93"/>
      <c r="F32" s="93">
        <f t="shared" si="1"/>
        <v>0</v>
      </c>
      <c r="G32" s="66">
        <v>0</v>
      </c>
    </row>
    <row r="33" spans="1:7" ht="15.75">
      <c r="A33" s="118">
        <v>29</v>
      </c>
      <c r="B33" s="116" t="s">
        <v>96</v>
      </c>
      <c r="C33" s="66">
        <v>138</v>
      </c>
      <c r="D33" s="66"/>
      <c r="E33" s="93"/>
      <c r="F33" s="93">
        <f t="shared" si="1"/>
        <v>0</v>
      </c>
      <c r="G33" s="66">
        <v>0</v>
      </c>
    </row>
    <row r="34" spans="1:7" ht="15.75">
      <c r="A34" s="118">
        <v>30</v>
      </c>
      <c r="B34" s="116" t="s">
        <v>97</v>
      </c>
      <c r="C34" s="66">
        <v>138</v>
      </c>
      <c r="D34" s="66"/>
      <c r="E34" s="93"/>
      <c r="F34" s="93">
        <f t="shared" si="1"/>
        <v>0</v>
      </c>
      <c r="G34" s="66">
        <v>0</v>
      </c>
    </row>
    <row r="35" spans="1:7" ht="15.75">
      <c r="A35" s="118"/>
      <c r="B35" s="117" t="s">
        <v>33</v>
      </c>
      <c r="C35" s="63">
        <f>C4</f>
        <v>5000</v>
      </c>
      <c r="D35" s="63">
        <f>D4</f>
        <v>14935</v>
      </c>
      <c r="E35" s="70">
        <f>E4</f>
        <v>5847</v>
      </c>
      <c r="F35" s="70">
        <f t="shared" si="1"/>
        <v>116.94</v>
      </c>
      <c r="G35" s="63">
        <f t="shared" si="0"/>
        <v>39.149648476732509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C17" sqref="C17"/>
    </sheetView>
  </sheetViews>
  <sheetFormatPr defaultRowHeight="15"/>
  <cols>
    <col min="1" max="1" width="4.42578125" style="137" customWidth="1"/>
    <col min="2" max="2" width="24.57031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3.42578125" style="135" customWidth="1"/>
    <col min="7" max="7" width="11.7109375" style="135" customWidth="1"/>
    <col min="8" max="16384" width="9.140625" style="135"/>
  </cols>
  <sheetData>
    <row r="1" spans="1:12" ht="93" customHeight="1">
      <c r="A1" s="153" t="s">
        <v>132</v>
      </c>
      <c r="B1" s="154"/>
      <c r="C1" s="154"/>
      <c r="D1" s="154"/>
      <c r="E1" s="154"/>
      <c r="F1" s="154"/>
      <c r="G1" s="154"/>
      <c r="H1" s="134"/>
      <c r="I1" s="134"/>
      <c r="J1" s="134"/>
    </row>
    <row r="2" spans="1:12" ht="110.25">
      <c r="A2" s="140" t="s">
        <v>0</v>
      </c>
      <c r="B2" s="140" t="s">
        <v>1</v>
      </c>
      <c r="C2" s="140" t="s">
        <v>2</v>
      </c>
      <c r="D2" s="140" t="s">
        <v>3</v>
      </c>
      <c r="E2" s="140" t="s">
        <v>4</v>
      </c>
      <c r="F2" s="140" t="s">
        <v>5</v>
      </c>
      <c r="G2" s="140" t="s">
        <v>6</v>
      </c>
      <c r="H2" s="134"/>
      <c r="I2" s="9"/>
      <c r="J2" s="151"/>
      <c r="K2" s="152"/>
      <c r="L2" s="152"/>
    </row>
    <row r="3" spans="1:12" s="7" customFormat="1" ht="15.75">
      <c r="A3" s="43"/>
      <c r="B3" s="44" t="s">
        <v>7</v>
      </c>
      <c r="C3" s="45">
        <f>C4+C5</f>
        <v>6127.5</v>
      </c>
      <c r="D3" s="45">
        <f>D4+D5</f>
        <v>57041.625</v>
      </c>
      <c r="E3" s="45">
        <f>E4+E5</f>
        <v>56954.5</v>
      </c>
      <c r="F3" s="46">
        <f>E3/C3*100</f>
        <v>929.49000407996732</v>
      </c>
      <c r="G3" s="46">
        <f>E3/D3*100</f>
        <v>99.847260662717801</v>
      </c>
      <c r="H3" s="5"/>
    </row>
    <row r="4" spans="1:12" s="11" customFormat="1" ht="31.5">
      <c r="A4" s="47" t="s">
        <v>8</v>
      </c>
      <c r="B4" s="48" t="s">
        <v>9</v>
      </c>
      <c r="C4" s="49">
        <v>2456</v>
      </c>
      <c r="D4" s="49">
        <v>30112.125</v>
      </c>
      <c r="E4" s="49">
        <v>30025</v>
      </c>
      <c r="F4" s="49">
        <f>E4/C4*100</f>
        <v>1222.5162866449512</v>
      </c>
      <c r="G4" s="49">
        <f>E4/D4*100</f>
        <v>99.71066472392765</v>
      </c>
    </row>
    <row r="5" spans="1:12" s="11" customFormat="1" ht="31.5">
      <c r="A5" s="47" t="s">
        <v>10</v>
      </c>
      <c r="B5" s="48" t="s">
        <v>11</v>
      </c>
      <c r="C5" s="49">
        <v>3671.5</v>
      </c>
      <c r="D5" s="49">
        <v>26929.5</v>
      </c>
      <c r="E5" s="49">
        <v>26929.5</v>
      </c>
      <c r="F5" s="49">
        <f>E5/C5*100</f>
        <v>733.4740569249625</v>
      </c>
      <c r="G5" s="49">
        <f>E5/D5*100</f>
        <v>100</v>
      </c>
    </row>
    <row r="6" spans="1:12" s="7" customFormat="1" ht="31.5">
      <c r="A6" s="50"/>
      <c r="B6" s="44" t="s">
        <v>12</v>
      </c>
      <c r="C6" s="46">
        <f>SUM(C7:C16)</f>
        <v>18872.5</v>
      </c>
      <c r="D6" s="46">
        <f>SUM(D7:D16)</f>
        <v>140508.5</v>
      </c>
      <c r="E6" s="46">
        <f>SUM(E7:E16)</f>
        <v>138898.70000000001</v>
      </c>
      <c r="F6" s="46">
        <f>E6/C6*100</f>
        <v>735.98463372632136</v>
      </c>
      <c r="G6" s="46">
        <f>E6/D6*100</f>
        <v>98.854304188002871</v>
      </c>
      <c r="H6" s="6"/>
    </row>
    <row r="7" spans="1:12" s="11" customFormat="1" ht="15.75">
      <c r="A7" s="47" t="s">
        <v>13</v>
      </c>
      <c r="B7" s="48" t="s">
        <v>14</v>
      </c>
      <c r="C7" s="49">
        <v>207.7</v>
      </c>
      <c r="D7" s="49">
        <v>21377.3</v>
      </c>
      <c r="E7" s="49">
        <v>19856.900000000001</v>
      </c>
      <c r="F7" s="49">
        <f>E7/C7*100</f>
        <v>9560.3755416466065</v>
      </c>
      <c r="G7" s="49">
        <f>E7/D7*100</f>
        <v>92.887782835063376</v>
      </c>
    </row>
    <row r="8" spans="1:12" s="11" customFormat="1" ht="31.5">
      <c r="A8" s="47" t="s">
        <v>15</v>
      </c>
      <c r="B8" s="51" t="s">
        <v>16</v>
      </c>
      <c r="C8" s="49">
        <v>1239</v>
      </c>
      <c r="D8" s="49">
        <v>1725</v>
      </c>
      <c r="E8" s="49">
        <v>1725</v>
      </c>
      <c r="F8" s="49">
        <f t="shared" ref="F8:F16" si="0">E8/C8*100</f>
        <v>139.22518159806296</v>
      </c>
      <c r="G8" s="49">
        <f t="shared" ref="G8:G17" si="1">E8/D8*100</f>
        <v>100</v>
      </c>
    </row>
    <row r="9" spans="1:12" s="11" customFormat="1" ht="15.75">
      <c r="A9" s="47" t="s">
        <v>17</v>
      </c>
      <c r="B9" s="51" t="s">
        <v>18</v>
      </c>
      <c r="C9" s="49">
        <v>2156.5</v>
      </c>
      <c r="D9" s="49">
        <v>2783.7</v>
      </c>
      <c r="E9" s="49">
        <v>2783.8</v>
      </c>
      <c r="F9" s="49">
        <f t="shared" si="0"/>
        <v>129.0888012984002</v>
      </c>
      <c r="G9" s="49">
        <f t="shared" si="1"/>
        <v>100.00359234112872</v>
      </c>
    </row>
    <row r="10" spans="1:12" s="11" customFormat="1" ht="15.75">
      <c r="A10" s="47" t="s">
        <v>19</v>
      </c>
      <c r="B10" s="51" t="s">
        <v>20</v>
      </c>
      <c r="C10" s="49">
        <v>3483.8</v>
      </c>
      <c r="D10" s="49">
        <v>21027.4</v>
      </c>
      <c r="E10" s="49">
        <v>21027.4</v>
      </c>
      <c r="F10" s="49">
        <f t="shared" si="0"/>
        <v>603.576554337218</v>
      </c>
      <c r="G10" s="49">
        <f t="shared" si="1"/>
        <v>100</v>
      </c>
    </row>
    <row r="11" spans="1:12" s="11" customFormat="1" ht="31.5">
      <c r="A11" s="47" t="s">
        <v>21</v>
      </c>
      <c r="B11" s="51" t="s">
        <v>22</v>
      </c>
      <c r="C11" s="52">
        <v>0</v>
      </c>
      <c r="D11" s="49">
        <v>36832.6</v>
      </c>
      <c r="E11" s="49">
        <v>36831.9</v>
      </c>
      <c r="F11" s="49">
        <v>0</v>
      </c>
      <c r="G11" s="49">
        <f t="shared" si="1"/>
        <v>99.998099509673494</v>
      </c>
    </row>
    <row r="12" spans="1:12" s="11" customFormat="1" ht="15.75">
      <c r="A12" s="47" t="s">
        <v>23</v>
      </c>
      <c r="B12" s="51" t="s">
        <v>24</v>
      </c>
      <c r="C12" s="49">
        <v>1308.2</v>
      </c>
      <c r="D12" s="49">
        <v>3070.2</v>
      </c>
      <c r="E12" s="49">
        <v>3070.2</v>
      </c>
      <c r="F12" s="49">
        <f t="shared" si="0"/>
        <v>234.68888549151507</v>
      </c>
      <c r="G12" s="49">
        <f t="shared" si="1"/>
        <v>100</v>
      </c>
    </row>
    <row r="13" spans="1:12" s="11" customFormat="1" ht="15.75">
      <c r="A13" s="47" t="s">
        <v>25</v>
      </c>
      <c r="B13" s="51" t="s">
        <v>26</v>
      </c>
      <c r="C13" s="49">
        <v>3003.3</v>
      </c>
      <c r="D13" s="49">
        <v>13891.7</v>
      </c>
      <c r="E13" s="49">
        <v>13805.7</v>
      </c>
      <c r="F13" s="49">
        <f t="shared" si="0"/>
        <v>459.68434721806011</v>
      </c>
      <c r="G13" s="49">
        <f t="shared" si="1"/>
        <v>99.380925300719142</v>
      </c>
    </row>
    <row r="14" spans="1:12" s="11" customFormat="1" ht="15.75">
      <c r="A14" s="47" t="s">
        <v>27</v>
      </c>
      <c r="B14" s="51" t="s">
        <v>28</v>
      </c>
      <c r="C14" s="49">
        <v>1156</v>
      </c>
      <c r="D14" s="49">
        <v>6421.8</v>
      </c>
      <c r="E14" s="49">
        <v>6421.8</v>
      </c>
      <c r="F14" s="49">
        <f t="shared" si="0"/>
        <v>555.51903114186848</v>
      </c>
      <c r="G14" s="49">
        <f t="shared" si="1"/>
        <v>100</v>
      </c>
    </row>
    <row r="15" spans="1:12" s="11" customFormat="1" ht="31.5">
      <c r="A15" s="47" t="s">
        <v>29</v>
      </c>
      <c r="B15" s="51" t="s">
        <v>30</v>
      </c>
      <c r="C15" s="49">
        <v>3950.7</v>
      </c>
      <c r="D15" s="49">
        <v>27643.1</v>
      </c>
      <c r="E15" s="49">
        <v>27640.3</v>
      </c>
      <c r="F15" s="49">
        <f t="shared" si="0"/>
        <v>699.63044523755286</v>
      </c>
      <c r="G15" s="49">
        <f t="shared" si="1"/>
        <v>99.989870890023198</v>
      </c>
    </row>
    <row r="16" spans="1:12" s="11" customFormat="1" ht="15.75">
      <c r="A16" s="47" t="s">
        <v>31</v>
      </c>
      <c r="B16" s="51" t="s">
        <v>32</v>
      </c>
      <c r="C16" s="49">
        <v>2367.3000000000002</v>
      </c>
      <c r="D16" s="49">
        <v>5735.7</v>
      </c>
      <c r="E16" s="49">
        <v>5735.7</v>
      </c>
      <c r="F16" s="49">
        <f t="shared" si="0"/>
        <v>242.28868331010008</v>
      </c>
      <c r="G16" s="49">
        <f t="shared" si="1"/>
        <v>100</v>
      </c>
    </row>
    <row r="17" spans="1:8" s="41" customFormat="1" ht="31.5">
      <c r="A17" s="53" t="s">
        <v>37</v>
      </c>
      <c r="B17" s="54" t="s">
        <v>38</v>
      </c>
      <c r="C17" s="55"/>
      <c r="D17" s="55">
        <v>0.2</v>
      </c>
      <c r="E17" s="56">
        <v>0.2</v>
      </c>
      <c r="F17" s="55"/>
      <c r="G17" s="55">
        <f t="shared" si="1"/>
        <v>100</v>
      </c>
    </row>
    <row r="18" spans="1:8" s="7" customFormat="1" ht="15.75">
      <c r="A18" s="50"/>
      <c r="B18" s="57" t="s">
        <v>33</v>
      </c>
      <c r="C18" s="46">
        <f>C6+C3+C17</f>
        <v>25000</v>
      </c>
      <c r="D18" s="58">
        <f>D6+D3+D17</f>
        <v>197550.32500000001</v>
      </c>
      <c r="E18" s="58">
        <v>197549.93</v>
      </c>
      <c r="F18" s="46">
        <f>E18/C18*100</f>
        <v>790.19971999999996</v>
      </c>
      <c r="G18" s="46">
        <f>E18/D18*100</f>
        <v>99.999800050949034</v>
      </c>
      <c r="H18" s="42"/>
    </row>
    <row r="19" spans="1:8">
      <c r="D19" s="139"/>
    </row>
  </sheetData>
  <mergeCells count="2">
    <mergeCell ref="A1:G1"/>
    <mergeCell ref="J2:L2"/>
  </mergeCells>
  <phoneticPr fontId="37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J16" sqref="J16"/>
    </sheetView>
  </sheetViews>
  <sheetFormatPr defaultRowHeight="15"/>
  <cols>
    <col min="2" max="2" width="27.7109375" customWidth="1"/>
    <col min="3" max="3" width="19.42578125" customWidth="1"/>
    <col min="4" max="4" width="17.42578125" customWidth="1"/>
    <col min="5" max="5" width="13" customWidth="1"/>
    <col min="6" max="6" width="13.7109375" customWidth="1"/>
    <col min="7" max="7" width="11.7109375" customWidth="1"/>
  </cols>
  <sheetData>
    <row r="1" spans="1:7">
      <c r="A1" s="159" t="s">
        <v>116</v>
      </c>
      <c r="B1" s="159"/>
      <c r="C1" s="159"/>
      <c r="D1" s="159"/>
      <c r="E1" s="159"/>
      <c r="F1" s="159"/>
      <c r="G1" s="159"/>
    </row>
    <row r="2" spans="1:7" ht="74.25" customHeight="1">
      <c r="A2" s="159"/>
      <c r="B2" s="159"/>
      <c r="C2" s="159"/>
      <c r="D2" s="159"/>
      <c r="E2" s="159"/>
      <c r="F2" s="159"/>
      <c r="G2" s="159"/>
    </row>
    <row r="3" spans="1:7" ht="126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15.75">
      <c r="A4" s="109"/>
      <c r="B4" s="61" t="s">
        <v>12</v>
      </c>
      <c r="C4" s="63">
        <f>C5</f>
        <v>0</v>
      </c>
      <c r="D4" s="63">
        <f>D5</f>
        <v>7930</v>
      </c>
      <c r="E4" s="63">
        <f>E5</f>
        <v>7930</v>
      </c>
      <c r="F4" s="66"/>
      <c r="G4" s="85">
        <f>E4/D4*100</f>
        <v>100</v>
      </c>
    </row>
    <row r="5" spans="1:7" ht="15.75">
      <c r="A5" s="109"/>
      <c r="B5" s="77" t="s">
        <v>117</v>
      </c>
      <c r="C5" s="66">
        <v>0</v>
      </c>
      <c r="D5" s="66">
        <v>7930</v>
      </c>
      <c r="E5" s="66">
        <v>7930</v>
      </c>
      <c r="F5" s="66"/>
      <c r="G5" s="78">
        <f>E5/D5*100</f>
        <v>100</v>
      </c>
    </row>
    <row r="6" spans="1:7" ht="15.75">
      <c r="A6" s="109"/>
      <c r="B6" s="69" t="s">
        <v>46</v>
      </c>
      <c r="C6" s="63">
        <f>C4</f>
        <v>0</v>
      </c>
      <c r="D6" s="63">
        <f>D4</f>
        <v>7930</v>
      </c>
      <c r="E6" s="63">
        <f>E4</f>
        <v>7930</v>
      </c>
      <c r="F6" s="66"/>
      <c r="G6" s="85">
        <f>E6/D6*100</f>
        <v>100</v>
      </c>
    </row>
  </sheetData>
  <mergeCells count="1">
    <mergeCell ref="A1:G2"/>
  </mergeCells>
  <phoneticPr fontId="37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I12" sqref="I12"/>
    </sheetView>
  </sheetViews>
  <sheetFormatPr defaultRowHeight="15"/>
  <cols>
    <col min="2" max="2" width="25.5703125" customWidth="1"/>
    <col min="3" max="3" width="17.7109375" customWidth="1"/>
    <col min="4" max="4" width="16.42578125" customWidth="1"/>
    <col min="5" max="5" width="12.42578125" customWidth="1"/>
    <col min="6" max="6" width="10.7109375" customWidth="1"/>
    <col min="7" max="7" width="13.140625" customWidth="1"/>
  </cols>
  <sheetData>
    <row r="1" spans="1:7">
      <c r="A1" s="15"/>
      <c r="B1" s="159" t="s">
        <v>99</v>
      </c>
      <c r="C1" s="159"/>
      <c r="D1" s="159"/>
      <c r="E1" s="159"/>
      <c r="F1" s="159"/>
      <c r="G1" s="159"/>
    </row>
    <row r="2" spans="1:7" ht="70.5" customHeight="1">
      <c r="A2" s="15"/>
      <c r="B2" s="159"/>
      <c r="C2" s="159"/>
      <c r="D2" s="159"/>
      <c r="E2" s="159"/>
      <c r="F2" s="159"/>
      <c r="G2" s="159"/>
    </row>
    <row r="3" spans="1:7" ht="126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31.5">
      <c r="A4" s="109"/>
      <c r="B4" s="61" t="s">
        <v>12</v>
      </c>
      <c r="C4" s="63">
        <f>C5</f>
        <v>0</v>
      </c>
      <c r="D4" s="63">
        <f>D5</f>
        <v>1552</v>
      </c>
      <c r="E4" s="63">
        <f>E5</f>
        <v>1111</v>
      </c>
      <c r="F4" s="63">
        <v>0</v>
      </c>
      <c r="G4" s="85">
        <f>E4/D4*100</f>
        <v>71.585051546391753</v>
      </c>
    </row>
    <row r="5" spans="1:7" ht="15.75">
      <c r="A5" s="109"/>
      <c r="B5" s="77" t="s">
        <v>26</v>
      </c>
      <c r="C5" s="66">
        <v>0</v>
      </c>
      <c r="D5" s="66">
        <v>1552</v>
      </c>
      <c r="E5" s="66">
        <v>1111</v>
      </c>
      <c r="F5" s="66">
        <v>0</v>
      </c>
      <c r="G5" s="78">
        <f>E5/D5*100</f>
        <v>71.585051546391753</v>
      </c>
    </row>
    <row r="6" spans="1:7" ht="15.75">
      <c r="A6" s="109"/>
      <c r="B6" s="69" t="s">
        <v>33</v>
      </c>
      <c r="C6" s="63">
        <f>C4</f>
        <v>0</v>
      </c>
      <c r="D6" s="63">
        <f>D4</f>
        <v>1552</v>
      </c>
      <c r="E6" s="63">
        <f>E4</f>
        <v>1111</v>
      </c>
      <c r="F6" s="63">
        <v>0</v>
      </c>
      <c r="G6" s="85">
        <f>E6/D6*100</f>
        <v>71.585051546391753</v>
      </c>
    </row>
  </sheetData>
  <mergeCells count="1">
    <mergeCell ref="B1:G2"/>
  </mergeCells>
  <phoneticPr fontId="37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14" sqref="D14"/>
    </sheetView>
  </sheetViews>
  <sheetFormatPr defaultRowHeight="15"/>
  <cols>
    <col min="1" max="1" width="6.7109375" customWidth="1"/>
    <col min="2" max="2" width="32.28515625" customWidth="1"/>
    <col min="3" max="4" width="15.28515625" customWidth="1"/>
    <col min="5" max="5" width="13.42578125" customWidth="1"/>
    <col min="6" max="6" width="14" customWidth="1"/>
    <col min="7" max="7" width="13.5703125" customWidth="1"/>
  </cols>
  <sheetData>
    <row r="1" spans="1:7">
      <c r="A1" s="15"/>
      <c r="B1" s="159" t="s">
        <v>100</v>
      </c>
      <c r="C1" s="159"/>
      <c r="D1" s="159"/>
      <c r="E1" s="159"/>
      <c r="F1" s="159"/>
      <c r="G1" s="159"/>
    </row>
    <row r="2" spans="1:7" ht="69" customHeight="1">
      <c r="A2" s="15"/>
      <c r="B2" s="159"/>
      <c r="C2" s="159"/>
      <c r="D2" s="159"/>
      <c r="E2" s="159"/>
      <c r="F2" s="159"/>
      <c r="G2" s="159"/>
    </row>
    <row r="3" spans="1:7" ht="72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53</v>
      </c>
      <c r="G3" s="73" t="s">
        <v>6</v>
      </c>
    </row>
    <row r="4" spans="1:7">
      <c r="A4" s="107"/>
      <c r="B4" s="21" t="s">
        <v>12</v>
      </c>
      <c r="C4" s="24">
        <f>C5</f>
        <v>0</v>
      </c>
      <c r="D4" s="24">
        <f>D5</f>
        <v>3400</v>
      </c>
      <c r="E4" s="24">
        <f>E5</f>
        <v>1508</v>
      </c>
      <c r="F4" s="24">
        <v>0</v>
      </c>
      <c r="G4" s="83">
        <f>E4/D4*100</f>
        <v>44.352941176470587</v>
      </c>
    </row>
    <row r="5" spans="1:7">
      <c r="A5" s="107"/>
      <c r="B5" s="74" t="s">
        <v>26</v>
      </c>
      <c r="C5" s="30">
        <v>0</v>
      </c>
      <c r="D5" s="30">
        <v>3400</v>
      </c>
      <c r="E5" s="30">
        <v>1508</v>
      </c>
      <c r="F5" s="30">
        <v>0</v>
      </c>
      <c r="G5" s="75">
        <f>E5/D5*100</f>
        <v>44.352941176470587</v>
      </c>
    </row>
    <row r="6" spans="1:7">
      <c r="A6" s="107"/>
      <c r="B6" s="35" t="s">
        <v>33</v>
      </c>
      <c r="C6" s="24">
        <f>C4</f>
        <v>0</v>
      </c>
      <c r="D6" s="24">
        <f>D4</f>
        <v>3400</v>
      </c>
      <c r="E6" s="24">
        <f>E4</f>
        <v>1508</v>
      </c>
      <c r="F6" s="24">
        <v>0</v>
      </c>
      <c r="G6" s="83">
        <f>E6/D6*100</f>
        <v>44.352941176470587</v>
      </c>
    </row>
  </sheetData>
  <mergeCells count="1">
    <mergeCell ref="B1:G2"/>
  </mergeCells>
  <phoneticPr fontId="37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J10" sqref="J10"/>
    </sheetView>
  </sheetViews>
  <sheetFormatPr defaultRowHeight="15"/>
  <cols>
    <col min="2" max="2" width="27.85546875" customWidth="1"/>
    <col min="3" max="3" width="20.28515625" customWidth="1"/>
    <col min="4" max="4" width="19" customWidth="1"/>
    <col min="5" max="5" width="13.7109375" customWidth="1"/>
    <col min="6" max="6" width="10.42578125" customWidth="1"/>
    <col min="7" max="7" width="13" customWidth="1"/>
  </cols>
  <sheetData>
    <row r="1" spans="1:7">
      <c r="A1" s="159" t="s">
        <v>116</v>
      </c>
      <c r="B1" s="159"/>
      <c r="C1" s="159"/>
      <c r="D1" s="159"/>
      <c r="E1" s="159"/>
      <c r="F1" s="159"/>
      <c r="G1" s="159"/>
    </row>
    <row r="2" spans="1:7" ht="64.5" customHeight="1">
      <c r="A2" s="159"/>
      <c r="B2" s="159"/>
      <c r="C2" s="159"/>
      <c r="D2" s="159"/>
      <c r="E2" s="159"/>
      <c r="F2" s="159"/>
      <c r="G2" s="159"/>
    </row>
    <row r="3" spans="1:7" ht="110.25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15.75">
      <c r="A4" s="109"/>
      <c r="B4" s="61" t="s">
        <v>12</v>
      </c>
      <c r="C4" s="63">
        <f>C5+C6</f>
        <v>0</v>
      </c>
      <c r="D4" s="63">
        <f>D5+D6</f>
        <v>3880</v>
      </c>
      <c r="E4" s="63">
        <f>E5+E6</f>
        <v>3880</v>
      </c>
      <c r="F4" s="63"/>
      <c r="G4" s="85">
        <f>E4/D4*100</f>
        <v>100</v>
      </c>
    </row>
    <row r="5" spans="1:7" ht="31.5">
      <c r="A5" s="109"/>
      <c r="B5" s="65" t="s">
        <v>76</v>
      </c>
      <c r="C5" s="66">
        <v>0</v>
      </c>
      <c r="D5" s="66">
        <v>1940</v>
      </c>
      <c r="E5" s="66">
        <v>1940</v>
      </c>
      <c r="F5" s="66"/>
      <c r="G5" s="78">
        <f>E5/D5*100</f>
        <v>100</v>
      </c>
    </row>
    <row r="6" spans="1:7" ht="15.75">
      <c r="A6" s="109"/>
      <c r="B6" s="77" t="s">
        <v>118</v>
      </c>
      <c r="C6" s="66">
        <v>0</v>
      </c>
      <c r="D6" s="66">
        <v>1940</v>
      </c>
      <c r="E6" s="66">
        <v>1940</v>
      </c>
      <c r="F6" s="66"/>
      <c r="G6" s="78">
        <f>E6/D6*100</f>
        <v>100</v>
      </c>
    </row>
    <row r="7" spans="1:7" ht="15.75">
      <c r="A7" s="109"/>
      <c r="B7" s="69" t="s">
        <v>46</v>
      </c>
      <c r="C7" s="63">
        <f>C4</f>
        <v>0</v>
      </c>
      <c r="D7" s="63">
        <f>D4</f>
        <v>3880</v>
      </c>
      <c r="E7" s="63">
        <f>E4</f>
        <v>3880</v>
      </c>
      <c r="F7" s="63"/>
      <c r="G7" s="85">
        <f>E7/D7*100</f>
        <v>100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G23" sqref="G23"/>
    </sheetView>
  </sheetViews>
  <sheetFormatPr defaultRowHeight="15"/>
  <cols>
    <col min="2" max="2" width="34.5703125" customWidth="1"/>
    <col min="3" max="3" width="15.85546875" customWidth="1"/>
    <col min="4" max="4" width="15.7109375" customWidth="1"/>
    <col min="5" max="5" width="12.28515625" customWidth="1"/>
    <col min="6" max="6" width="12" customWidth="1"/>
    <col min="7" max="7" width="12.140625" customWidth="1"/>
  </cols>
  <sheetData>
    <row r="1" spans="1:7">
      <c r="A1" s="159" t="s">
        <v>121</v>
      </c>
      <c r="B1" s="159"/>
      <c r="C1" s="159"/>
      <c r="D1" s="159"/>
      <c r="E1" s="159"/>
      <c r="F1" s="159"/>
      <c r="G1" s="159"/>
    </row>
    <row r="2" spans="1:7" ht="84" customHeight="1">
      <c r="A2" s="159"/>
      <c r="B2" s="159"/>
      <c r="C2" s="159"/>
      <c r="D2" s="159"/>
      <c r="E2" s="159"/>
      <c r="F2" s="159"/>
      <c r="G2" s="159"/>
    </row>
    <row r="3" spans="1:7" ht="126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15.75">
      <c r="A4" s="109"/>
      <c r="B4" s="61" t="s">
        <v>12</v>
      </c>
      <c r="C4" s="63">
        <f>C5+C6+C7+C8+C9+C10</f>
        <v>0</v>
      </c>
      <c r="D4" s="63">
        <f>D5+D6+D7+D8+D9+D10</f>
        <v>4706.93</v>
      </c>
      <c r="E4" s="63">
        <f>E5+E6+E7+E8+E9+E10</f>
        <v>2865.14</v>
      </c>
      <c r="F4" s="66"/>
      <c r="G4" s="85">
        <f t="shared" ref="G4:G11" si="0">E4/D4*100</f>
        <v>60.870673666275046</v>
      </c>
    </row>
    <row r="5" spans="1:7" ht="15.75">
      <c r="A5" s="109"/>
      <c r="B5" s="77" t="s">
        <v>119</v>
      </c>
      <c r="C5" s="66"/>
      <c r="D5" s="66">
        <v>592.55999999999995</v>
      </c>
      <c r="E5" s="66">
        <v>0</v>
      </c>
      <c r="F5" s="66"/>
      <c r="G5" s="78">
        <f t="shared" si="0"/>
        <v>0</v>
      </c>
    </row>
    <row r="6" spans="1:7" ht="15.75">
      <c r="A6" s="109"/>
      <c r="B6" s="77" t="s">
        <v>120</v>
      </c>
      <c r="C6" s="66"/>
      <c r="D6" s="66">
        <v>352</v>
      </c>
      <c r="E6" s="66">
        <v>352</v>
      </c>
      <c r="F6" s="66"/>
      <c r="G6" s="78">
        <f t="shared" si="0"/>
        <v>100</v>
      </c>
    </row>
    <row r="7" spans="1:7" ht="15.75">
      <c r="A7" s="109"/>
      <c r="B7" s="77" t="s">
        <v>107</v>
      </c>
      <c r="C7" s="66"/>
      <c r="D7" s="66">
        <v>90.7</v>
      </c>
      <c r="E7" s="66">
        <v>0</v>
      </c>
      <c r="F7" s="66"/>
      <c r="G7" s="78">
        <f t="shared" si="0"/>
        <v>0</v>
      </c>
    </row>
    <row r="8" spans="1:7" ht="15.75">
      <c r="A8" s="109"/>
      <c r="B8" s="77" t="s">
        <v>109</v>
      </c>
      <c r="C8" s="66"/>
      <c r="D8" s="66">
        <v>1492.14</v>
      </c>
      <c r="E8" s="66">
        <v>992.14</v>
      </c>
      <c r="F8" s="66"/>
      <c r="G8" s="78">
        <f t="shared" si="0"/>
        <v>66.491079925476157</v>
      </c>
    </row>
    <row r="9" spans="1:7" ht="15.75">
      <c r="A9" s="109"/>
      <c r="B9" s="77" t="s">
        <v>118</v>
      </c>
      <c r="C9" s="66"/>
      <c r="D9" s="66">
        <v>1242</v>
      </c>
      <c r="E9" s="66">
        <v>1242</v>
      </c>
      <c r="F9" s="66"/>
      <c r="G9" s="78">
        <f t="shared" si="0"/>
        <v>100</v>
      </c>
    </row>
    <row r="10" spans="1:7" ht="15.75">
      <c r="A10" s="109"/>
      <c r="B10" s="77" t="s">
        <v>111</v>
      </c>
      <c r="C10" s="66"/>
      <c r="D10" s="66">
        <f>658.53+279</f>
        <v>937.53</v>
      </c>
      <c r="E10" s="66">
        <v>279</v>
      </c>
      <c r="F10" s="66"/>
      <c r="G10" s="78">
        <f t="shared" si="0"/>
        <v>29.759047710473261</v>
      </c>
    </row>
    <row r="11" spans="1:7" ht="15.75">
      <c r="A11" s="109"/>
      <c r="B11" s="69" t="s">
        <v>46</v>
      </c>
      <c r="C11" s="63">
        <f>C4</f>
        <v>0</v>
      </c>
      <c r="D11" s="63">
        <f>D4</f>
        <v>4706.93</v>
      </c>
      <c r="E11" s="63">
        <f>E4</f>
        <v>2865.14</v>
      </c>
      <c r="F11" s="66"/>
      <c r="G11" s="85">
        <f t="shared" si="0"/>
        <v>60.870673666275046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2" sqref="I12"/>
    </sheetView>
  </sheetViews>
  <sheetFormatPr defaultRowHeight="15"/>
  <cols>
    <col min="2" max="2" width="29.42578125" customWidth="1"/>
    <col min="3" max="3" width="14.42578125" customWidth="1"/>
    <col min="4" max="4" width="16.28515625" customWidth="1"/>
    <col min="5" max="5" width="13.7109375" customWidth="1"/>
    <col min="6" max="6" width="12.140625" customWidth="1"/>
    <col min="7" max="7" width="14.7109375" customWidth="1"/>
  </cols>
  <sheetData>
    <row r="1" spans="1:7">
      <c r="A1" s="159" t="s">
        <v>123</v>
      </c>
      <c r="B1" s="159"/>
      <c r="C1" s="159"/>
      <c r="D1" s="159"/>
      <c r="E1" s="159"/>
      <c r="F1" s="159"/>
      <c r="G1" s="159"/>
    </row>
    <row r="2" spans="1:7" ht="84" customHeight="1">
      <c r="A2" s="159"/>
      <c r="B2" s="159"/>
      <c r="C2" s="159"/>
      <c r="D2" s="159"/>
      <c r="E2" s="159"/>
      <c r="F2" s="159"/>
      <c r="G2" s="159"/>
    </row>
    <row r="3" spans="1:7" ht="72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53</v>
      </c>
      <c r="G3" s="73" t="s">
        <v>6</v>
      </c>
    </row>
    <row r="4" spans="1:7">
      <c r="A4" s="107"/>
      <c r="B4" s="21" t="s">
        <v>12</v>
      </c>
      <c r="C4" s="24">
        <f>C5+C6</f>
        <v>0</v>
      </c>
      <c r="D4" s="24">
        <f>D5+D6</f>
        <v>2134</v>
      </c>
      <c r="E4" s="24">
        <f>E5+E6</f>
        <v>1067</v>
      </c>
      <c r="F4" s="30"/>
      <c r="G4" s="83">
        <f>E4/D4*100</f>
        <v>50</v>
      </c>
    </row>
    <row r="5" spans="1:7" ht="24">
      <c r="A5" s="107"/>
      <c r="B5" s="21" t="s">
        <v>76</v>
      </c>
      <c r="C5" s="30">
        <v>0</v>
      </c>
      <c r="D5" s="30">
        <v>1067</v>
      </c>
      <c r="E5" s="30">
        <v>1067</v>
      </c>
      <c r="F5" s="30"/>
      <c r="G5" s="75">
        <f>E5/D5*100</f>
        <v>100</v>
      </c>
    </row>
    <row r="6" spans="1:7">
      <c r="A6" s="107"/>
      <c r="B6" s="21" t="s">
        <v>122</v>
      </c>
      <c r="C6" s="30">
        <v>0</v>
      </c>
      <c r="D6" s="30">
        <v>1067</v>
      </c>
      <c r="E6" s="30">
        <v>0</v>
      </c>
      <c r="F6" s="30"/>
      <c r="G6" s="75">
        <f>E6/D6*100</f>
        <v>0</v>
      </c>
    </row>
    <row r="7" spans="1:7">
      <c r="A7" s="107"/>
      <c r="B7" s="35" t="s">
        <v>46</v>
      </c>
      <c r="C7" s="24">
        <f>C4</f>
        <v>0</v>
      </c>
      <c r="D7" s="24">
        <f>D4</f>
        <v>2134</v>
      </c>
      <c r="E7" s="24">
        <f>E4</f>
        <v>1067</v>
      </c>
      <c r="F7" s="30"/>
      <c r="G7" s="83">
        <f>E7/D7*100</f>
        <v>50</v>
      </c>
    </row>
    <row r="15" spans="1:7" ht="15.75">
      <c r="D15" s="123"/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M11" sqref="M11"/>
    </sheetView>
  </sheetViews>
  <sheetFormatPr defaultRowHeight="15"/>
  <cols>
    <col min="2" max="2" width="31.7109375" customWidth="1"/>
    <col min="3" max="3" width="14.42578125" customWidth="1"/>
    <col min="4" max="4" width="14.85546875" customWidth="1"/>
    <col min="5" max="5" width="11.7109375" customWidth="1"/>
    <col min="6" max="7" width="12.28515625" customWidth="1"/>
  </cols>
  <sheetData>
    <row r="1" spans="1:7">
      <c r="A1" s="159" t="s">
        <v>124</v>
      </c>
      <c r="B1" s="159"/>
      <c r="C1" s="159"/>
      <c r="D1" s="159"/>
      <c r="E1" s="159"/>
      <c r="F1" s="159"/>
      <c r="G1" s="159"/>
    </row>
    <row r="2" spans="1:7" ht="84.75" customHeight="1">
      <c r="A2" s="159"/>
      <c r="B2" s="159"/>
      <c r="C2" s="159"/>
      <c r="D2" s="159"/>
      <c r="E2" s="159"/>
      <c r="F2" s="159"/>
      <c r="G2" s="159"/>
    </row>
    <row r="3" spans="1:7" ht="141.75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15.75">
      <c r="A4" s="109"/>
      <c r="B4" s="61" t="s">
        <v>12</v>
      </c>
      <c r="C4" s="63">
        <f>C5</f>
        <v>0</v>
      </c>
      <c r="D4" s="63">
        <f>D5</f>
        <v>3690</v>
      </c>
      <c r="E4" s="63">
        <f>E5</f>
        <v>3690</v>
      </c>
      <c r="F4" s="63"/>
      <c r="G4" s="85">
        <f>E4/D4*100</f>
        <v>100</v>
      </c>
    </row>
    <row r="5" spans="1:7" ht="15.75">
      <c r="A5" s="109"/>
      <c r="B5" s="77" t="s">
        <v>109</v>
      </c>
      <c r="C5" s="66">
        <v>0</v>
      </c>
      <c r="D5" s="66">
        <v>3690</v>
      </c>
      <c r="E5" s="66">
        <v>3690</v>
      </c>
      <c r="F5" s="66"/>
      <c r="G5" s="85">
        <f>E5/D5*100</f>
        <v>100</v>
      </c>
    </row>
    <row r="6" spans="1:7" ht="15.75">
      <c r="A6" s="109"/>
      <c r="B6" s="69" t="s">
        <v>46</v>
      </c>
      <c r="C6" s="63">
        <f>C4</f>
        <v>0</v>
      </c>
      <c r="D6" s="63">
        <f>D4</f>
        <v>3690</v>
      </c>
      <c r="E6" s="63">
        <f>E4</f>
        <v>3690</v>
      </c>
      <c r="F6" s="63"/>
      <c r="G6" s="85">
        <f>E6/D6*100</f>
        <v>100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K5" sqref="K5"/>
    </sheetView>
  </sheetViews>
  <sheetFormatPr defaultRowHeight="15"/>
  <cols>
    <col min="1" max="1" width="5.42578125" customWidth="1"/>
    <col min="2" max="2" width="30" customWidth="1"/>
    <col min="3" max="3" width="14.42578125" customWidth="1"/>
    <col min="4" max="4" width="17.140625" customWidth="1"/>
    <col min="5" max="5" width="12.42578125" customWidth="1"/>
    <col min="6" max="6" width="12.7109375" customWidth="1"/>
    <col min="7" max="7" width="12.5703125" customWidth="1"/>
  </cols>
  <sheetData>
    <row r="1" spans="1:7">
      <c r="A1" s="159" t="s">
        <v>104</v>
      </c>
      <c r="B1" s="159"/>
      <c r="C1" s="159"/>
      <c r="D1" s="159"/>
      <c r="E1" s="159"/>
      <c r="F1" s="159"/>
      <c r="G1" s="159"/>
    </row>
    <row r="2" spans="1:7" ht="52.5" customHeight="1">
      <c r="A2" s="159"/>
      <c r="B2" s="159"/>
      <c r="C2" s="159"/>
      <c r="D2" s="159"/>
      <c r="E2" s="159"/>
      <c r="F2" s="159"/>
      <c r="G2" s="159"/>
    </row>
    <row r="3" spans="1:7" ht="126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31.5">
      <c r="A4" s="118">
        <v>1</v>
      </c>
      <c r="B4" s="61" t="s">
        <v>101</v>
      </c>
      <c r="C4" s="120">
        <v>0</v>
      </c>
      <c r="D4" s="120">
        <f>D5+D6+D7</f>
        <v>2328</v>
      </c>
      <c r="E4" s="120">
        <f>E5+E6+E7</f>
        <v>1925.4</v>
      </c>
      <c r="F4" s="84"/>
      <c r="G4" s="63">
        <f>E4/D4*100</f>
        <v>82.706185567010309</v>
      </c>
    </row>
    <row r="5" spans="1:7" ht="31.5">
      <c r="A5" s="118">
        <v>2</v>
      </c>
      <c r="B5" s="68" t="s">
        <v>102</v>
      </c>
      <c r="C5" s="66">
        <v>0</v>
      </c>
      <c r="D5" s="66">
        <v>698.2</v>
      </c>
      <c r="E5" s="66">
        <v>295.60000000000002</v>
      </c>
      <c r="F5" s="66"/>
      <c r="G5" s="66">
        <f>E5/D5*100</f>
        <v>42.337439129189349</v>
      </c>
    </row>
    <row r="6" spans="1:7" ht="31.5">
      <c r="A6" s="118">
        <v>3</v>
      </c>
      <c r="B6" s="68" t="s">
        <v>103</v>
      </c>
      <c r="C6" s="121">
        <v>0</v>
      </c>
      <c r="D6" s="66">
        <v>1629.8</v>
      </c>
      <c r="E6" s="66">
        <v>1629.8</v>
      </c>
      <c r="F6" s="66"/>
      <c r="G6" s="66">
        <f>E6/D6*100</f>
        <v>100</v>
      </c>
    </row>
    <row r="7" spans="1:7" ht="31.5">
      <c r="A7" s="118">
        <v>4</v>
      </c>
      <c r="B7" s="68" t="s">
        <v>77</v>
      </c>
      <c r="C7" s="121">
        <v>0</v>
      </c>
      <c r="D7" s="66">
        <v>0</v>
      </c>
      <c r="E7" s="66">
        <v>0</v>
      </c>
      <c r="F7" s="66"/>
      <c r="G7" s="66">
        <v>0</v>
      </c>
    </row>
    <row r="8" spans="1:7" ht="15.75">
      <c r="A8" s="118"/>
      <c r="B8" s="69" t="s">
        <v>33</v>
      </c>
      <c r="C8" s="69">
        <f>C4</f>
        <v>0</v>
      </c>
      <c r="D8" s="69">
        <f>D4</f>
        <v>2328</v>
      </c>
      <c r="E8" s="69">
        <f>E4</f>
        <v>1925.4</v>
      </c>
      <c r="F8" s="69"/>
      <c r="G8" s="63">
        <f>E8/D8*100</f>
        <v>82.706185567010309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J5" sqref="J5"/>
    </sheetView>
  </sheetViews>
  <sheetFormatPr defaultRowHeight="15"/>
  <cols>
    <col min="1" max="1" width="6.7109375" customWidth="1"/>
    <col min="2" max="2" width="29.85546875" customWidth="1"/>
    <col min="3" max="3" width="13.85546875" customWidth="1"/>
    <col min="4" max="4" width="16.42578125" customWidth="1"/>
    <col min="5" max="5" width="12.5703125" customWidth="1"/>
    <col min="6" max="6" width="11" customWidth="1"/>
    <col min="7" max="7" width="11.7109375" customWidth="1"/>
  </cols>
  <sheetData>
    <row r="1" spans="1:7">
      <c r="A1" s="159" t="s">
        <v>105</v>
      </c>
      <c r="B1" s="159"/>
      <c r="C1" s="159"/>
      <c r="D1" s="159"/>
      <c r="E1" s="159"/>
      <c r="F1" s="159"/>
      <c r="G1" s="159"/>
    </row>
    <row r="2" spans="1:7" ht="52.5" customHeight="1">
      <c r="A2" s="159"/>
      <c r="B2" s="159"/>
      <c r="C2" s="159"/>
      <c r="D2" s="159"/>
      <c r="E2" s="159"/>
      <c r="F2" s="159"/>
      <c r="G2" s="159"/>
    </row>
    <row r="3" spans="1:7" ht="126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31.5">
      <c r="A4" s="118">
        <v>1</v>
      </c>
      <c r="B4" s="61" t="s">
        <v>101</v>
      </c>
      <c r="C4" s="122">
        <f>C5+C6+C7</f>
        <v>0</v>
      </c>
      <c r="D4" s="122">
        <f>D5+D6+D7</f>
        <v>1619</v>
      </c>
      <c r="E4" s="122">
        <f>E5+E6+E7</f>
        <v>615</v>
      </c>
      <c r="F4" s="104"/>
      <c r="G4" s="66">
        <f>E4/D4*100</f>
        <v>37.986411365040148</v>
      </c>
    </row>
    <row r="5" spans="1:7" ht="31.5">
      <c r="A5" s="118">
        <v>2</v>
      </c>
      <c r="B5" s="68" t="s">
        <v>102</v>
      </c>
      <c r="C5" s="66">
        <v>0</v>
      </c>
      <c r="D5" s="66">
        <v>0</v>
      </c>
      <c r="E5" s="66">
        <v>0</v>
      </c>
      <c r="F5" s="66"/>
      <c r="G5" s="66">
        <v>0</v>
      </c>
    </row>
    <row r="6" spans="1:7" ht="31.5">
      <c r="A6" s="118">
        <v>3</v>
      </c>
      <c r="B6" s="68" t="s">
        <v>103</v>
      </c>
      <c r="C6" s="119">
        <v>0</v>
      </c>
      <c r="D6" s="66">
        <v>0</v>
      </c>
      <c r="E6" s="66">
        <v>0</v>
      </c>
      <c r="F6" s="66"/>
      <c r="G6" s="66">
        <v>0</v>
      </c>
    </row>
    <row r="7" spans="1:7" ht="31.5">
      <c r="A7" s="118">
        <v>4</v>
      </c>
      <c r="B7" s="68" t="s">
        <v>77</v>
      </c>
      <c r="C7" s="119">
        <v>0</v>
      </c>
      <c r="D7" s="66">
        <v>1619</v>
      </c>
      <c r="E7" s="66">
        <v>615</v>
      </c>
      <c r="F7" s="104"/>
      <c r="G7" s="66">
        <f>E7/D7*100</f>
        <v>37.986411365040148</v>
      </c>
    </row>
    <row r="8" spans="1:7" ht="15.75">
      <c r="A8" s="118"/>
      <c r="B8" s="69" t="s">
        <v>33</v>
      </c>
      <c r="C8" s="69">
        <f>C4</f>
        <v>0</v>
      </c>
      <c r="D8" s="69">
        <f>D4</f>
        <v>1619</v>
      </c>
      <c r="E8" s="69">
        <f>E4</f>
        <v>615</v>
      </c>
      <c r="F8" s="69"/>
      <c r="G8" s="66">
        <f>E8/D8*100</f>
        <v>37.986411365040148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I8" sqref="I8"/>
    </sheetView>
  </sheetViews>
  <sheetFormatPr defaultRowHeight="15"/>
  <cols>
    <col min="2" max="2" width="31.5703125" customWidth="1"/>
    <col min="3" max="3" width="14.5703125" customWidth="1"/>
    <col min="4" max="4" width="14.140625" customWidth="1"/>
    <col min="5" max="5" width="11.140625" customWidth="1"/>
    <col min="6" max="6" width="10.42578125" customWidth="1"/>
    <col min="7" max="7" width="15.140625" customWidth="1"/>
  </cols>
  <sheetData>
    <row r="1" spans="1:7">
      <c r="A1" s="159" t="s">
        <v>124</v>
      </c>
      <c r="B1" s="159"/>
      <c r="C1" s="159"/>
      <c r="D1" s="159"/>
      <c r="E1" s="159"/>
      <c r="F1" s="159"/>
      <c r="G1" s="159"/>
    </row>
    <row r="2" spans="1:7" ht="64.5" customHeight="1">
      <c r="A2" s="159"/>
      <c r="B2" s="159"/>
      <c r="C2" s="159"/>
      <c r="D2" s="159"/>
      <c r="E2" s="159"/>
      <c r="F2" s="159"/>
      <c r="G2" s="159"/>
    </row>
    <row r="3" spans="1:7" ht="141.75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15.75">
      <c r="A4" s="109"/>
      <c r="B4" s="61" t="s">
        <v>12</v>
      </c>
      <c r="C4" s="63">
        <f>C5</f>
        <v>0</v>
      </c>
      <c r="D4" s="63">
        <f>D5</f>
        <v>1337.4</v>
      </c>
      <c r="E4" s="63">
        <f>E5</f>
        <v>1337.4</v>
      </c>
      <c r="F4" s="66"/>
      <c r="G4" s="85">
        <f>E4/D4*100</f>
        <v>100</v>
      </c>
    </row>
    <row r="5" spans="1:7" ht="15.75">
      <c r="A5" s="109"/>
      <c r="B5" s="77" t="s">
        <v>117</v>
      </c>
      <c r="C5" s="66">
        <v>0</v>
      </c>
      <c r="D5" s="66">
        <v>1337.4</v>
      </c>
      <c r="E5" s="66">
        <v>1337.4</v>
      </c>
      <c r="F5" s="66"/>
      <c r="G5" s="85">
        <f>E5/D5*100</f>
        <v>100</v>
      </c>
    </row>
    <row r="6" spans="1:7" ht="15.75">
      <c r="A6" s="109"/>
      <c r="B6" s="69" t="s">
        <v>46</v>
      </c>
      <c r="C6" s="63">
        <f>C4</f>
        <v>0</v>
      </c>
      <c r="D6" s="63">
        <f>D4</f>
        <v>1337.4</v>
      </c>
      <c r="E6" s="63">
        <f>E4</f>
        <v>1337.4</v>
      </c>
      <c r="F6" s="66"/>
      <c r="G6" s="85">
        <f>E6/D6*100</f>
        <v>100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workbookViewId="0">
      <selection sqref="A1:IV65536"/>
    </sheetView>
  </sheetViews>
  <sheetFormatPr defaultRowHeight="15"/>
  <cols>
    <col min="1" max="1" width="4.42578125" style="137" customWidth="1"/>
    <col min="2" max="2" width="32.285156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2.42578125" style="135" customWidth="1"/>
    <col min="7" max="7" width="11.7109375" style="135" customWidth="1"/>
    <col min="8" max="16384" width="9.140625" style="135"/>
  </cols>
  <sheetData>
    <row r="1" spans="1:10" ht="75" customHeight="1">
      <c r="A1" s="155" t="s">
        <v>133</v>
      </c>
      <c r="B1" s="156"/>
      <c r="C1" s="156"/>
      <c r="D1" s="156"/>
      <c r="E1" s="156"/>
      <c r="F1" s="156"/>
      <c r="G1" s="156"/>
      <c r="H1" s="134" t="s">
        <v>39</v>
      </c>
      <c r="I1" s="134"/>
      <c r="J1" s="134"/>
    </row>
    <row r="2" spans="1:10" ht="83.25" customHeight="1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134"/>
      <c r="I2" s="134"/>
      <c r="J2" s="134"/>
    </row>
    <row r="3" spans="1:10" ht="15.75">
      <c r="A3" s="76"/>
      <c r="B3" s="61" t="s">
        <v>7</v>
      </c>
      <c r="C3" s="62">
        <f>C4+C5</f>
        <v>940.7</v>
      </c>
      <c r="D3" s="62">
        <f>D4+D5</f>
        <v>35907.4</v>
      </c>
      <c r="E3" s="62">
        <f>E4+E5</f>
        <v>35907.4</v>
      </c>
      <c r="F3" s="62">
        <f>E3/C3*100</f>
        <v>3817.0936536621666</v>
      </c>
      <c r="G3" s="62">
        <f>E3/D3*100</f>
        <v>100</v>
      </c>
      <c r="H3" s="141"/>
      <c r="I3" s="134"/>
      <c r="J3" s="134"/>
    </row>
    <row r="4" spans="1:10" s="11" customFormat="1" ht="15" customHeight="1">
      <c r="A4" s="64" t="s">
        <v>8</v>
      </c>
      <c r="B4" s="77" t="s">
        <v>9</v>
      </c>
      <c r="C4" s="78">
        <v>0</v>
      </c>
      <c r="D4" s="66">
        <v>28106.7</v>
      </c>
      <c r="E4" s="66">
        <v>28106.7</v>
      </c>
      <c r="F4" s="66">
        <v>0</v>
      </c>
      <c r="G4" s="79">
        <f t="shared" ref="G4:G13" si="0">E4/D4*100</f>
        <v>100</v>
      </c>
      <c r="H4" s="72"/>
    </row>
    <row r="5" spans="1:10" s="11" customFormat="1" ht="15" customHeight="1">
      <c r="A5" s="64" t="s">
        <v>10</v>
      </c>
      <c r="B5" s="65" t="s">
        <v>11</v>
      </c>
      <c r="C5" s="66">
        <v>940.7</v>
      </c>
      <c r="D5" s="66">
        <v>7800.7</v>
      </c>
      <c r="E5" s="66">
        <v>7800.7</v>
      </c>
      <c r="F5" s="66">
        <f>E5/C5*100</f>
        <v>829.24417986605704</v>
      </c>
      <c r="G5" s="79">
        <f t="shared" si="0"/>
        <v>100</v>
      </c>
      <c r="H5" s="72"/>
    </row>
    <row r="6" spans="1:10" s="7" customFormat="1" ht="15" customHeight="1">
      <c r="A6" s="67"/>
      <c r="B6" s="61" t="s">
        <v>40</v>
      </c>
      <c r="C6" s="63">
        <f>SUM(C7:C11)</f>
        <v>4234.5</v>
      </c>
      <c r="D6" s="63">
        <f>SUM(D7:D11)</f>
        <v>19197.5</v>
      </c>
      <c r="E6" s="63">
        <f>SUM(E7:E11)</f>
        <v>19197.5</v>
      </c>
      <c r="F6" s="63">
        <f>E6/C6*100</f>
        <v>453.35931042626044</v>
      </c>
      <c r="G6" s="62">
        <f t="shared" si="0"/>
        <v>100</v>
      </c>
    </row>
    <row r="7" spans="1:10" s="11" customFormat="1" ht="15" customHeight="1">
      <c r="A7" s="64" t="s">
        <v>13</v>
      </c>
      <c r="B7" s="65" t="s">
        <v>41</v>
      </c>
      <c r="C7" s="66">
        <v>0</v>
      </c>
      <c r="D7" s="66">
        <v>991.2</v>
      </c>
      <c r="E7" s="66">
        <v>991.2</v>
      </c>
      <c r="F7" s="66">
        <v>0</v>
      </c>
      <c r="G7" s="79">
        <f t="shared" si="0"/>
        <v>100</v>
      </c>
    </row>
    <row r="8" spans="1:10" s="11" customFormat="1" ht="15" customHeight="1">
      <c r="A8" s="64" t="s">
        <v>15</v>
      </c>
      <c r="B8" s="65" t="s">
        <v>42</v>
      </c>
      <c r="C8" s="66">
        <v>1049.5999999999999</v>
      </c>
      <c r="D8" s="66">
        <v>0</v>
      </c>
      <c r="E8" s="66">
        <v>0</v>
      </c>
      <c r="F8" s="66">
        <f>E8/C8*100</f>
        <v>0</v>
      </c>
      <c r="G8" s="79">
        <v>0</v>
      </c>
    </row>
    <row r="9" spans="1:10" s="11" customFormat="1" ht="15" customHeight="1">
      <c r="A9" s="64" t="s">
        <v>17</v>
      </c>
      <c r="B9" s="65" t="s">
        <v>43</v>
      </c>
      <c r="C9" s="66">
        <v>0</v>
      </c>
      <c r="D9" s="66">
        <v>18206.3</v>
      </c>
      <c r="E9" s="66">
        <v>18206.3</v>
      </c>
      <c r="F9" s="66">
        <v>0</v>
      </c>
      <c r="G9" s="79">
        <v>0</v>
      </c>
    </row>
    <row r="10" spans="1:10" s="7" customFormat="1" ht="15" customHeight="1">
      <c r="A10" s="64" t="s">
        <v>19</v>
      </c>
      <c r="B10" s="65" t="s">
        <v>44</v>
      </c>
      <c r="C10" s="66">
        <v>2657.9</v>
      </c>
      <c r="D10" s="66">
        <v>0</v>
      </c>
      <c r="E10" s="66">
        <v>0</v>
      </c>
      <c r="F10" s="66">
        <f>E10/C10*100</f>
        <v>0</v>
      </c>
      <c r="G10" s="79">
        <v>0</v>
      </c>
    </row>
    <row r="11" spans="1:10" s="11" customFormat="1" ht="15" customHeight="1">
      <c r="A11" s="64" t="s">
        <v>21</v>
      </c>
      <c r="B11" s="65" t="s">
        <v>45</v>
      </c>
      <c r="C11" s="66">
        <v>527</v>
      </c>
      <c r="D11" s="66">
        <v>0</v>
      </c>
      <c r="E11" s="66">
        <v>0</v>
      </c>
      <c r="F11" s="66">
        <f>E11/C11*100</f>
        <v>0</v>
      </c>
      <c r="G11" s="79">
        <v>0</v>
      </c>
    </row>
    <row r="12" spans="1:10" s="41" customFormat="1" ht="15" customHeight="1">
      <c r="A12" s="80" t="s">
        <v>23</v>
      </c>
      <c r="B12" s="81" t="s">
        <v>38</v>
      </c>
      <c r="C12" s="82">
        <v>0</v>
      </c>
      <c r="D12" s="82">
        <v>85.3</v>
      </c>
      <c r="E12" s="82"/>
      <c r="F12" s="66">
        <v>0</v>
      </c>
      <c r="G12" s="79">
        <f t="shared" si="0"/>
        <v>0</v>
      </c>
    </row>
    <row r="13" spans="1:10" s="7" customFormat="1" ht="15" customHeight="1">
      <c r="A13" s="64"/>
      <c r="B13" s="69" t="s">
        <v>46</v>
      </c>
      <c r="C13" s="63">
        <f>C3+C6+C12</f>
        <v>5175.2</v>
      </c>
      <c r="D13" s="63">
        <f>D3+D6+D12</f>
        <v>55190.200000000004</v>
      </c>
      <c r="E13" s="63">
        <f>E3+E6+E12</f>
        <v>55104.9</v>
      </c>
      <c r="F13" s="63">
        <f>E13/C13*100</f>
        <v>1064.7878342865977</v>
      </c>
      <c r="G13" s="62">
        <f t="shared" si="0"/>
        <v>99.845443575127462</v>
      </c>
      <c r="H13" s="72"/>
    </row>
    <row r="14" spans="1:10">
      <c r="B14" s="11"/>
      <c r="D14" s="139"/>
    </row>
    <row r="15" spans="1:10">
      <c r="B15" s="11"/>
    </row>
    <row r="16" spans="1:10">
      <c r="B16" s="11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  <row r="21" spans="2:2">
      <c r="B21" s="11"/>
    </row>
    <row r="22" spans="2:2">
      <c r="B22" s="11"/>
    </row>
    <row r="23" spans="2:2">
      <c r="B23" s="11"/>
    </row>
    <row r="24" spans="2:2">
      <c r="B24" s="11"/>
    </row>
    <row r="25" spans="2:2">
      <c r="B25" s="11"/>
    </row>
    <row r="26" spans="2:2">
      <c r="B26" s="11"/>
    </row>
    <row r="27" spans="2:2">
      <c r="B27" s="11"/>
    </row>
    <row r="28" spans="2:2">
      <c r="B28" s="11"/>
    </row>
    <row r="29" spans="2:2">
      <c r="B29" s="11"/>
    </row>
    <row r="30" spans="2:2">
      <c r="B30" s="11"/>
    </row>
    <row r="31" spans="2:2">
      <c r="B31" s="11"/>
    </row>
    <row r="32" spans="2:2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  <row r="55" spans="2:2">
      <c r="B55" s="11"/>
    </row>
    <row r="56" spans="2:2">
      <c r="B56" s="11"/>
    </row>
    <row r="57" spans="2:2">
      <c r="B57" s="11"/>
    </row>
    <row r="58" spans="2:2">
      <c r="B58" s="11"/>
    </row>
    <row r="59" spans="2:2">
      <c r="B59" s="11"/>
    </row>
    <row r="60" spans="2:2">
      <c r="B60" s="11"/>
    </row>
    <row r="61" spans="2:2">
      <c r="B61" s="11"/>
    </row>
    <row r="62" spans="2:2">
      <c r="B62" s="11"/>
    </row>
    <row r="63" spans="2:2">
      <c r="B63" s="11"/>
    </row>
    <row r="64" spans="2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  <row r="89" spans="2:2">
      <c r="B89" s="11"/>
    </row>
    <row r="90" spans="2:2">
      <c r="B90" s="11"/>
    </row>
    <row r="91" spans="2:2">
      <c r="B91" s="11"/>
    </row>
    <row r="92" spans="2:2">
      <c r="B92" s="11"/>
    </row>
    <row r="93" spans="2:2">
      <c r="B93" s="11"/>
    </row>
    <row r="94" spans="2:2">
      <c r="B94" s="11"/>
    </row>
    <row r="95" spans="2:2">
      <c r="B95" s="11"/>
    </row>
    <row r="96" spans="2:2">
      <c r="B96" s="11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13" sqref="G13"/>
    </sheetView>
  </sheetViews>
  <sheetFormatPr defaultRowHeight="15"/>
  <cols>
    <col min="2" max="2" width="26" customWidth="1"/>
    <col min="3" max="3" width="16" customWidth="1"/>
    <col min="4" max="4" width="18.140625" customWidth="1"/>
    <col min="5" max="5" width="13.140625" customWidth="1"/>
    <col min="6" max="6" width="11.140625" customWidth="1"/>
    <col min="7" max="7" width="11.28515625" customWidth="1"/>
  </cols>
  <sheetData>
    <row r="1" spans="1:7">
      <c r="A1" s="159" t="s">
        <v>125</v>
      </c>
      <c r="B1" s="159"/>
      <c r="C1" s="159"/>
      <c r="D1" s="159"/>
      <c r="E1" s="159"/>
      <c r="F1" s="159"/>
      <c r="G1" s="159"/>
    </row>
    <row r="2" spans="1:7" ht="64.5" customHeight="1">
      <c r="A2" s="159"/>
      <c r="B2" s="159"/>
      <c r="C2" s="159"/>
      <c r="D2" s="159"/>
      <c r="E2" s="159"/>
      <c r="F2" s="159"/>
      <c r="G2" s="159"/>
    </row>
    <row r="3" spans="1:7" ht="110.25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53</v>
      </c>
      <c r="G3" s="59" t="s">
        <v>6</v>
      </c>
    </row>
    <row r="4" spans="1:7" ht="31.5">
      <c r="A4" s="109"/>
      <c r="B4" s="61" t="s">
        <v>12</v>
      </c>
      <c r="C4" s="63">
        <f>C5</f>
        <v>0</v>
      </c>
      <c r="D4" s="63">
        <f>D5</f>
        <v>573</v>
      </c>
      <c r="E4" s="63">
        <f>E5</f>
        <v>573</v>
      </c>
      <c r="F4" s="66"/>
      <c r="G4" s="85">
        <f>E4/D4*100</f>
        <v>100</v>
      </c>
    </row>
    <row r="5" spans="1:7" ht="15.75">
      <c r="A5" s="109"/>
      <c r="B5" s="77" t="s">
        <v>117</v>
      </c>
      <c r="C5" s="66">
        <v>0</v>
      </c>
      <c r="D5" s="66">
        <v>573</v>
      </c>
      <c r="E5" s="66">
        <v>573</v>
      </c>
      <c r="F5" s="66"/>
      <c r="G5" s="85">
        <f>E5/D5*100</f>
        <v>100</v>
      </c>
    </row>
    <row r="6" spans="1:7" ht="15.75">
      <c r="A6" s="109"/>
      <c r="B6" s="69" t="s">
        <v>46</v>
      </c>
      <c r="C6" s="63">
        <f>C4</f>
        <v>0</v>
      </c>
      <c r="D6" s="63">
        <f>D4</f>
        <v>573</v>
      </c>
      <c r="E6" s="63">
        <f>E4</f>
        <v>573</v>
      </c>
      <c r="F6" s="66"/>
      <c r="G6" s="85">
        <f>E6/D6*100</f>
        <v>100</v>
      </c>
    </row>
  </sheetData>
  <mergeCells count="1">
    <mergeCell ref="A1:G2"/>
  </mergeCells>
  <phoneticPr fontId="37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12" sqref="G12"/>
    </sheetView>
  </sheetViews>
  <sheetFormatPr defaultRowHeight="15"/>
  <cols>
    <col min="1" max="1" width="4.42578125" style="15" customWidth="1"/>
    <col min="2" max="2" width="24.5703125" customWidth="1"/>
    <col min="3" max="3" width="17.7109375" style="16" customWidth="1"/>
    <col min="4" max="4" width="17.85546875" style="16" customWidth="1"/>
    <col min="5" max="5" width="12.85546875" style="18" customWidth="1"/>
    <col min="6" max="6" width="13.28515625" style="18" customWidth="1"/>
    <col min="7" max="7" width="11.7109375" style="18" customWidth="1"/>
  </cols>
  <sheetData>
    <row r="1" spans="1:10" ht="27" customHeight="1">
      <c r="A1" s="162" t="s">
        <v>36</v>
      </c>
      <c r="B1" s="163"/>
      <c r="C1" s="163"/>
      <c r="D1" s="163"/>
      <c r="E1" s="163"/>
      <c r="F1" s="163"/>
      <c r="G1" s="163"/>
      <c r="H1" s="1"/>
      <c r="I1" s="1"/>
      <c r="J1" s="1"/>
    </row>
    <row r="2" spans="1:10" ht="72">
      <c r="A2" s="2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"/>
      <c r="I2" s="1"/>
      <c r="J2" s="1"/>
    </row>
    <row r="3" spans="1:10" s="7" customFormat="1" ht="12.75">
      <c r="A3" s="20"/>
      <c r="B3" s="21" t="s">
        <v>7</v>
      </c>
      <c r="C3" s="22">
        <f>C4+C5</f>
        <v>15673.2</v>
      </c>
      <c r="D3" s="23">
        <f>D4+D5</f>
        <v>25428.3</v>
      </c>
      <c r="E3" s="23">
        <f>E4+E5</f>
        <v>25428.3</v>
      </c>
      <c r="F3" s="24">
        <f t="shared" ref="F3:F18" si="0">E3/C3*100</f>
        <v>162.24064007350125</v>
      </c>
      <c r="G3" s="24">
        <f t="shared" ref="G3:G18" si="1">E3/D3*100</f>
        <v>100</v>
      </c>
    </row>
    <row r="4" spans="1:10" s="11" customFormat="1" ht="12.75">
      <c r="A4" s="25" t="s">
        <v>8</v>
      </c>
      <c r="B4" s="26" t="s">
        <v>9</v>
      </c>
      <c r="C4" s="27">
        <v>9148.1</v>
      </c>
      <c r="D4" s="37">
        <v>25428.3</v>
      </c>
      <c r="E4" s="29">
        <v>25428.3</v>
      </c>
      <c r="F4" s="30">
        <f t="shared" si="0"/>
        <v>277.96263705031646</v>
      </c>
      <c r="G4" s="30">
        <f t="shared" si="1"/>
        <v>100</v>
      </c>
    </row>
    <row r="5" spans="1:10" s="11" customFormat="1" ht="12.75">
      <c r="A5" s="25" t="s">
        <v>10</v>
      </c>
      <c r="B5" s="26" t="s">
        <v>11</v>
      </c>
      <c r="C5" s="27">
        <v>6525.1</v>
      </c>
      <c r="D5" s="37">
        <v>0</v>
      </c>
      <c r="E5" s="29">
        <v>0</v>
      </c>
      <c r="F5" s="30">
        <f t="shared" si="0"/>
        <v>0</v>
      </c>
      <c r="G5" s="30">
        <v>0</v>
      </c>
    </row>
    <row r="6" spans="1:10" s="7" customFormat="1" ht="12.75">
      <c r="A6" s="31"/>
      <c r="B6" s="21" t="s">
        <v>12</v>
      </c>
      <c r="C6" s="32">
        <f>SUM(C7:C16)</f>
        <v>46593.4</v>
      </c>
      <c r="D6" s="33">
        <f>SUM(D7:D16)</f>
        <v>59908.3</v>
      </c>
      <c r="E6" s="33">
        <f>SUM(E7:E16)</f>
        <v>54481.4</v>
      </c>
      <c r="F6" s="24">
        <f t="shared" si="0"/>
        <v>116.92943635793911</v>
      </c>
      <c r="G6" s="24">
        <f t="shared" si="1"/>
        <v>90.94132198710362</v>
      </c>
    </row>
    <row r="7" spans="1:10" s="11" customFormat="1" ht="12.75">
      <c r="A7" s="25" t="s">
        <v>13</v>
      </c>
      <c r="B7" s="26" t="s">
        <v>14</v>
      </c>
      <c r="C7" s="27">
        <v>0</v>
      </c>
      <c r="D7" s="37">
        <v>0</v>
      </c>
      <c r="E7" s="29">
        <v>2900</v>
      </c>
      <c r="F7" s="30">
        <v>0</v>
      </c>
      <c r="G7" s="30">
        <v>0</v>
      </c>
    </row>
    <row r="8" spans="1:10" s="11" customFormat="1" ht="12.75">
      <c r="A8" s="25" t="s">
        <v>15</v>
      </c>
      <c r="B8" s="34" t="s">
        <v>16</v>
      </c>
      <c r="C8" s="27">
        <v>0</v>
      </c>
      <c r="D8" s="28">
        <v>8267</v>
      </c>
      <c r="E8" s="29">
        <v>3500</v>
      </c>
      <c r="F8" s="30">
        <v>0</v>
      </c>
      <c r="G8" s="30">
        <f t="shared" si="1"/>
        <v>42.337002540220155</v>
      </c>
    </row>
    <row r="9" spans="1:10" s="11" customFormat="1" ht="12.75">
      <c r="A9" s="25" t="s">
        <v>17</v>
      </c>
      <c r="B9" s="34" t="s">
        <v>18</v>
      </c>
      <c r="C9" s="27">
        <v>3959.1</v>
      </c>
      <c r="D9" s="28">
        <v>3959.2</v>
      </c>
      <c r="E9" s="29">
        <v>3951.4</v>
      </c>
      <c r="F9" s="30">
        <f t="shared" si="0"/>
        <v>99.805511353590475</v>
      </c>
      <c r="G9" s="30">
        <f t="shared" si="1"/>
        <v>99.802990503131952</v>
      </c>
    </row>
    <row r="10" spans="1:10" s="11" customFormat="1" ht="12.75">
      <c r="A10" s="25" t="s">
        <v>19</v>
      </c>
      <c r="B10" s="34" t="s">
        <v>20</v>
      </c>
      <c r="C10" s="27">
        <v>0</v>
      </c>
      <c r="D10" s="28">
        <v>0</v>
      </c>
      <c r="E10" s="29">
        <v>0</v>
      </c>
      <c r="F10" s="30">
        <v>0</v>
      </c>
      <c r="G10" s="30">
        <v>0</v>
      </c>
    </row>
    <row r="11" spans="1:10" s="11" customFormat="1" ht="12.75">
      <c r="A11" s="25" t="s">
        <v>21</v>
      </c>
      <c r="B11" s="34" t="s">
        <v>22</v>
      </c>
      <c r="C11" s="27">
        <v>0</v>
      </c>
      <c r="D11" s="28">
        <v>0</v>
      </c>
      <c r="E11" s="29">
        <v>0</v>
      </c>
      <c r="F11" s="30">
        <v>0</v>
      </c>
      <c r="G11" s="30">
        <v>0</v>
      </c>
    </row>
    <row r="12" spans="1:10" s="11" customFormat="1" ht="12.75">
      <c r="A12" s="25" t="s">
        <v>23</v>
      </c>
      <c r="B12" s="34" t="s">
        <v>24</v>
      </c>
      <c r="C12" s="27">
        <v>1750</v>
      </c>
      <c r="D12" s="28">
        <v>1750</v>
      </c>
      <c r="E12" s="29">
        <v>1750</v>
      </c>
      <c r="F12" s="30">
        <f t="shared" si="0"/>
        <v>100</v>
      </c>
      <c r="G12" s="30">
        <f t="shared" si="1"/>
        <v>100</v>
      </c>
    </row>
    <row r="13" spans="1:10" s="11" customFormat="1" ht="12.75">
      <c r="A13" s="25" t="s">
        <v>25</v>
      </c>
      <c r="B13" s="34" t="s">
        <v>26</v>
      </c>
      <c r="C13" s="27">
        <v>2860</v>
      </c>
      <c r="D13" s="28">
        <v>4360</v>
      </c>
      <c r="E13" s="29">
        <v>4360</v>
      </c>
      <c r="F13" s="30">
        <f t="shared" si="0"/>
        <v>152.44755244755243</v>
      </c>
      <c r="G13" s="30">
        <f t="shared" si="1"/>
        <v>100</v>
      </c>
    </row>
    <row r="14" spans="1:10" s="11" customFormat="1" ht="12.75">
      <c r="A14" s="25" t="s">
        <v>27</v>
      </c>
      <c r="B14" s="34" t="s">
        <v>28</v>
      </c>
      <c r="C14" s="27">
        <v>650</v>
      </c>
      <c r="D14" s="28">
        <v>650</v>
      </c>
      <c r="E14" s="29">
        <v>650</v>
      </c>
      <c r="F14" s="30">
        <f t="shared" si="0"/>
        <v>100</v>
      </c>
      <c r="G14" s="30">
        <f t="shared" si="1"/>
        <v>100</v>
      </c>
    </row>
    <row r="15" spans="1:10" s="11" customFormat="1" ht="12.75">
      <c r="A15" s="25" t="s">
        <v>29</v>
      </c>
      <c r="B15" s="34" t="s">
        <v>30</v>
      </c>
      <c r="C15" s="27">
        <v>5398</v>
      </c>
      <c r="D15" s="28">
        <v>8945.7999999999993</v>
      </c>
      <c r="E15" s="29">
        <v>5398</v>
      </c>
      <c r="F15" s="30">
        <f t="shared" si="0"/>
        <v>100</v>
      </c>
      <c r="G15" s="30">
        <f t="shared" si="1"/>
        <v>60.341165686690971</v>
      </c>
    </row>
    <row r="16" spans="1:10" s="11" customFormat="1" ht="12.75">
      <c r="A16" s="25" t="s">
        <v>31</v>
      </c>
      <c r="B16" s="34" t="s">
        <v>32</v>
      </c>
      <c r="C16" s="27">
        <v>31976.3</v>
      </c>
      <c r="D16" s="28">
        <v>31976.3</v>
      </c>
      <c r="E16" s="29">
        <f>6476.9+25495.1</f>
        <v>31972</v>
      </c>
      <c r="F16" s="30">
        <f t="shared" si="0"/>
        <v>99.986552540475287</v>
      </c>
      <c r="G16" s="30">
        <f t="shared" si="1"/>
        <v>99.986552540475287</v>
      </c>
    </row>
    <row r="17" spans="1:7" s="11" customFormat="1" ht="12.75">
      <c r="A17" s="25"/>
      <c r="B17" s="34" t="s">
        <v>35</v>
      </c>
      <c r="C17" s="27">
        <v>4457.2</v>
      </c>
      <c r="D17" s="28">
        <f>3530.4-630.3</f>
        <v>2900.1000000000004</v>
      </c>
      <c r="E17" s="29">
        <v>0</v>
      </c>
      <c r="F17" s="30">
        <f t="shared" si="0"/>
        <v>0</v>
      </c>
      <c r="G17" s="30">
        <f t="shared" si="1"/>
        <v>0</v>
      </c>
    </row>
    <row r="18" spans="1:7" s="7" customFormat="1" ht="12.75">
      <c r="A18" s="31"/>
      <c r="B18" s="35" t="s">
        <v>33</v>
      </c>
      <c r="C18" s="32">
        <f>C4+C5+C7+C8+C9+C10+C11+C12+C13+C14+C15+C16+C17</f>
        <v>66723.8</v>
      </c>
      <c r="D18" s="33">
        <f>D4+D5+D7+D8+D9+D10+D11+D12+D13+D14+D15+D16+D17</f>
        <v>88236.700000000012</v>
      </c>
      <c r="E18" s="38">
        <f>E4+E5+E7+E8+E9+E10+E11+E12+E13+E14+E15+E16+E17</f>
        <v>79909.7</v>
      </c>
      <c r="F18" s="24">
        <f t="shared" si="0"/>
        <v>119.761914039668</v>
      </c>
      <c r="G18" s="24">
        <f t="shared" si="1"/>
        <v>90.562883698053071</v>
      </c>
    </row>
    <row r="19" spans="1:7">
      <c r="C19" s="17"/>
      <c r="D19" s="17"/>
      <c r="E19" s="36"/>
      <c r="F19" s="36"/>
      <c r="G19" s="36"/>
    </row>
    <row r="20" spans="1:7">
      <c r="C20" s="39"/>
      <c r="D20" s="39"/>
      <c r="E20" s="40"/>
      <c r="F20" s="36"/>
      <c r="G20" s="36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IV65536"/>
    </sheetView>
  </sheetViews>
  <sheetFormatPr defaultRowHeight="15"/>
  <cols>
    <col min="1" max="1" width="6.7109375" style="135" customWidth="1"/>
    <col min="2" max="2" width="38.28515625" style="135" customWidth="1"/>
    <col min="3" max="3" width="18.42578125" style="135" customWidth="1"/>
    <col min="4" max="4" width="19.7109375" style="135" customWidth="1"/>
    <col min="5" max="5" width="14.28515625" style="135" customWidth="1"/>
    <col min="6" max="6" width="15.5703125" style="135" customWidth="1"/>
    <col min="7" max="7" width="14.140625" style="135" customWidth="1"/>
    <col min="8" max="16384" width="9.140625" style="135"/>
  </cols>
  <sheetData>
    <row r="1" spans="1:7" ht="95.25" customHeight="1">
      <c r="A1" s="155" t="s">
        <v>141</v>
      </c>
      <c r="B1" s="156"/>
      <c r="C1" s="156"/>
      <c r="D1" s="156"/>
      <c r="E1" s="156"/>
      <c r="F1" s="156"/>
      <c r="G1" s="156"/>
    </row>
    <row r="2" spans="1:7" ht="94.5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6</v>
      </c>
    </row>
    <row r="3" spans="1:7" ht="15.75">
      <c r="A3" s="64" t="s">
        <v>8</v>
      </c>
      <c r="B3" s="61" t="s">
        <v>55</v>
      </c>
      <c r="C3" s="63">
        <v>66723.8</v>
      </c>
      <c r="D3" s="63">
        <f>D4+D5+D8+D9+D10+D11</f>
        <v>36937.94</v>
      </c>
      <c r="E3" s="63">
        <f>E4+E5+E8+E9+E10+E11</f>
        <v>36879.699999999997</v>
      </c>
      <c r="F3" s="66">
        <f>E3/C3*100</f>
        <v>55.272181740248605</v>
      </c>
      <c r="G3" s="66">
        <f>E3/D3*100</f>
        <v>99.842330135356747</v>
      </c>
    </row>
    <row r="4" spans="1:7" ht="15.75">
      <c r="A4" s="64" t="s">
        <v>10</v>
      </c>
      <c r="B4" s="61" t="s">
        <v>106</v>
      </c>
      <c r="C4" s="63">
        <v>0</v>
      </c>
      <c r="D4" s="63">
        <v>1000</v>
      </c>
      <c r="E4" s="63">
        <v>1000</v>
      </c>
      <c r="F4" s="63">
        <v>0</v>
      </c>
      <c r="G4" s="63">
        <f>E4/D4*100</f>
        <v>100</v>
      </c>
    </row>
    <row r="5" spans="1:7" ht="31.5">
      <c r="A5" s="64" t="s">
        <v>13</v>
      </c>
      <c r="B5" s="61" t="s">
        <v>107</v>
      </c>
      <c r="C5" s="63">
        <v>0</v>
      </c>
      <c r="D5" s="63">
        <f>D6+D7</f>
        <v>13462</v>
      </c>
      <c r="E5" s="63">
        <v>13443.8</v>
      </c>
      <c r="F5" s="63">
        <v>0</v>
      </c>
      <c r="G5" s="63">
        <f>E5/D5*100</f>
        <v>99.86480463526965</v>
      </c>
    </row>
    <row r="6" spans="1:7" ht="15.75">
      <c r="A6" s="64" t="s">
        <v>15</v>
      </c>
      <c r="B6" s="65" t="s">
        <v>108</v>
      </c>
      <c r="C6" s="66">
        <v>0</v>
      </c>
      <c r="D6" s="66">
        <v>5862</v>
      </c>
      <c r="E6" s="66">
        <v>5862</v>
      </c>
      <c r="F6" s="66">
        <v>0</v>
      </c>
      <c r="G6" s="66">
        <f>E6/D6*100</f>
        <v>100</v>
      </c>
    </row>
    <row r="7" spans="1:7" ht="15.75">
      <c r="A7" s="64" t="s">
        <v>17</v>
      </c>
      <c r="B7" s="65" t="s">
        <v>63</v>
      </c>
      <c r="C7" s="66">
        <v>0</v>
      </c>
      <c r="D7" s="66">
        <v>7600</v>
      </c>
      <c r="E7" s="66">
        <v>7581.8</v>
      </c>
      <c r="F7" s="66">
        <v>0</v>
      </c>
      <c r="G7" s="66">
        <f t="shared" ref="G7:G14" si="0">E7/D7*100</f>
        <v>99.760526315789477</v>
      </c>
    </row>
    <row r="8" spans="1:7" ht="31.5">
      <c r="A8" s="64" t="s">
        <v>19</v>
      </c>
      <c r="B8" s="61" t="s">
        <v>76</v>
      </c>
      <c r="C8" s="63">
        <v>0</v>
      </c>
      <c r="D8" s="63">
        <v>6804.5</v>
      </c>
      <c r="E8" s="63">
        <v>6804.5</v>
      </c>
      <c r="F8" s="63">
        <v>0</v>
      </c>
      <c r="G8" s="66">
        <f t="shared" si="0"/>
        <v>100</v>
      </c>
    </row>
    <row r="9" spans="1:7" ht="31.5">
      <c r="A9" s="64" t="s">
        <v>21</v>
      </c>
      <c r="B9" s="61" t="s">
        <v>109</v>
      </c>
      <c r="C9" s="63">
        <v>0</v>
      </c>
      <c r="D9" s="63">
        <v>5158.04</v>
      </c>
      <c r="E9" s="63">
        <v>5158</v>
      </c>
      <c r="F9" s="63">
        <v>0</v>
      </c>
      <c r="G9" s="66">
        <f t="shared" si="0"/>
        <v>99.999224511636214</v>
      </c>
    </row>
    <row r="10" spans="1:7" ht="31.5">
      <c r="A10" s="64" t="s">
        <v>23</v>
      </c>
      <c r="B10" s="61" t="s">
        <v>110</v>
      </c>
      <c r="C10" s="66">
        <v>0</v>
      </c>
      <c r="D10" s="63">
        <v>5620</v>
      </c>
      <c r="E10" s="66">
        <v>5620</v>
      </c>
      <c r="F10" s="66">
        <v>0</v>
      </c>
      <c r="G10" s="66">
        <f t="shared" si="0"/>
        <v>100</v>
      </c>
    </row>
    <row r="11" spans="1:7" ht="15.75">
      <c r="A11" s="64" t="s">
        <v>25</v>
      </c>
      <c r="B11" s="61" t="s">
        <v>111</v>
      </c>
      <c r="C11" s="66">
        <v>0</v>
      </c>
      <c r="D11" s="63">
        <f>D12+D13+D14</f>
        <v>4893.3999999999996</v>
      </c>
      <c r="E11" s="66">
        <v>4853.3999999999996</v>
      </c>
      <c r="F11" s="66">
        <v>0</v>
      </c>
      <c r="G11" s="66">
        <f t="shared" si="0"/>
        <v>99.182572444517106</v>
      </c>
    </row>
    <row r="12" spans="1:7" ht="31.5">
      <c r="A12" s="64" t="s">
        <v>27</v>
      </c>
      <c r="B12" s="65" t="s">
        <v>112</v>
      </c>
      <c r="C12" s="66">
        <v>0</v>
      </c>
      <c r="D12" s="66">
        <v>1300</v>
      </c>
      <c r="E12" s="66">
        <v>1300</v>
      </c>
      <c r="F12" s="66">
        <v>0</v>
      </c>
      <c r="G12" s="66">
        <f t="shared" si="0"/>
        <v>100</v>
      </c>
    </row>
    <row r="13" spans="1:7" ht="15.75">
      <c r="A13" s="64" t="s">
        <v>29</v>
      </c>
      <c r="B13" s="65" t="s">
        <v>113</v>
      </c>
      <c r="C13" s="66">
        <v>0</v>
      </c>
      <c r="D13" s="66">
        <v>2493.4</v>
      </c>
      <c r="E13" s="66">
        <v>2493.4</v>
      </c>
      <c r="F13" s="66">
        <v>0</v>
      </c>
      <c r="G13" s="66">
        <f t="shared" si="0"/>
        <v>100</v>
      </c>
    </row>
    <row r="14" spans="1:7" ht="15.75">
      <c r="A14" s="64" t="s">
        <v>31</v>
      </c>
      <c r="B14" s="65" t="s">
        <v>114</v>
      </c>
      <c r="C14" s="66">
        <v>0</v>
      </c>
      <c r="D14" s="66">
        <v>1100</v>
      </c>
      <c r="E14" s="66">
        <v>1060</v>
      </c>
      <c r="F14" s="66">
        <v>0</v>
      </c>
      <c r="G14" s="66">
        <f t="shared" si="0"/>
        <v>96.36363636363636</v>
      </c>
    </row>
    <row r="15" spans="1:7" ht="15.75">
      <c r="A15" s="64"/>
      <c r="B15" s="69" t="s">
        <v>46</v>
      </c>
      <c r="C15" s="63">
        <f>SUM(C3:C14)</f>
        <v>66723.8</v>
      </c>
      <c r="D15" s="63">
        <f>D3</f>
        <v>36937.94</v>
      </c>
      <c r="E15" s="63">
        <f>E3</f>
        <v>36879.699999999997</v>
      </c>
      <c r="F15" s="63">
        <f>E15/C15*100</f>
        <v>55.272181740248605</v>
      </c>
      <c r="G15" s="63">
        <f>E15/D15*100</f>
        <v>99.842330135356747</v>
      </c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I15" sqref="I15"/>
    </sheetView>
  </sheetViews>
  <sheetFormatPr defaultRowHeight="15"/>
  <cols>
    <col min="1" max="1" width="4.42578125" style="15" customWidth="1"/>
    <col min="2" max="2" width="24.5703125" customWidth="1"/>
    <col min="3" max="3" width="17.7109375" style="16" customWidth="1"/>
    <col min="4" max="4" width="17.85546875" style="16" customWidth="1"/>
    <col min="5" max="5" width="12.85546875" style="18" customWidth="1"/>
    <col min="6" max="6" width="13.28515625" style="18" customWidth="1"/>
    <col min="7" max="7" width="11.7109375" style="18" customWidth="1"/>
  </cols>
  <sheetData>
    <row r="1" spans="1:10" ht="49.5" customHeight="1">
      <c r="A1" s="162" t="s">
        <v>34</v>
      </c>
      <c r="B1" s="163"/>
      <c r="C1" s="163"/>
      <c r="D1" s="163"/>
      <c r="E1" s="163"/>
      <c r="F1" s="163"/>
      <c r="G1" s="163"/>
      <c r="H1" s="1"/>
      <c r="I1" s="1"/>
      <c r="J1" s="1"/>
    </row>
    <row r="2" spans="1:10" ht="72">
      <c r="A2" s="2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"/>
      <c r="I2" s="1"/>
      <c r="J2" s="1"/>
    </row>
    <row r="3" spans="1:10" s="7" customFormat="1" ht="12.75">
      <c r="A3" s="20"/>
      <c r="B3" s="21" t="s">
        <v>7</v>
      </c>
      <c r="C3" s="22">
        <f>C4+C5</f>
        <v>0</v>
      </c>
      <c r="D3" s="23">
        <f>D4+D5</f>
        <v>0</v>
      </c>
      <c r="E3" s="23">
        <f>E4+E5</f>
        <v>0</v>
      </c>
      <c r="F3" s="24">
        <v>0</v>
      </c>
      <c r="G3" s="24">
        <v>0</v>
      </c>
    </row>
    <row r="4" spans="1:10" s="11" customFormat="1" ht="12.75">
      <c r="A4" s="25" t="s">
        <v>8</v>
      </c>
      <c r="B4" s="26" t="s">
        <v>9</v>
      </c>
      <c r="C4" s="27">
        <v>0</v>
      </c>
      <c r="D4" s="28">
        <v>0</v>
      </c>
      <c r="E4" s="29">
        <v>0</v>
      </c>
      <c r="F4" s="30">
        <v>0</v>
      </c>
      <c r="G4" s="30">
        <v>0</v>
      </c>
    </row>
    <row r="5" spans="1:10" s="11" customFormat="1" ht="12.75">
      <c r="A5" s="25" t="s">
        <v>10</v>
      </c>
      <c r="B5" s="26" t="s">
        <v>11</v>
      </c>
      <c r="C5" s="27">
        <v>0</v>
      </c>
      <c r="D5" s="28">
        <v>0</v>
      </c>
      <c r="E5" s="29">
        <v>0</v>
      </c>
      <c r="F5" s="30">
        <v>0</v>
      </c>
      <c r="G5" s="30">
        <v>0</v>
      </c>
    </row>
    <row r="6" spans="1:10" s="7" customFormat="1" ht="12.75">
      <c r="A6" s="31"/>
      <c r="B6" s="21" t="s">
        <v>12</v>
      </c>
      <c r="C6" s="32">
        <f>SUM(C7:C16)</f>
        <v>1950</v>
      </c>
      <c r="D6" s="33">
        <f>SUM(D7:D16)</f>
        <v>1950</v>
      </c>
      <c r="E6" s="33">
        <f>SUM(E7:E16)</f>
        <v>1950</v>
      </c>
      <c r="F6" s="24">
        <f>E6/C6*100</f>
        <v>100</v>
      </c>
      <c r="G6" s="24">
        <f>E6/D6*100</f>
        <v>100</v>
      </c>
    </row>
    <row r="7" spans="1:10" s="11" customFormat="1" ht="12.75">
      <c r="A7" s="25" t="s">
        <v>13</v>
      </c>
      <c r="B7" s="26" t="s">
        <v>14</v>
      </c>
      <c r="C7" s="27">
        <v>0</v>
      </c>
      <c r="D7" s="28">
        <v>0</v>
      </c>
      <c r="E7" s="29">
        <v>0</v>
      </c>
      <c r="F7" s="30">
        <v>0</v>
      </c>
      <c r="G7" s="30">
        <v>0</v>
      </c>
    </row>
    <row r="8" spans="1:10" s="11" customFormat="1" ht="12.75">
      <c r="A8" s="25" t="s">
        <v>15</v>
      </c>
      <c r="B8" s="34" t="s">
        <v>16</v>
      </c>
      <c r="C8" s="27">
        <v>0</v>
      </c>
      <c r="D8" s="28">
        <v>0</v>
      </c>
      <c r="E8" s="29">
        <v>0</v>
      </c>
      <c r="F8" s="30">
        <v>0</v>
      </c>
      <c r="G8" s="30">
        <v>0</v>
      </c>
    </row>
    <row r="9" spans="1:10" s="11" customFormat="1" ht="12.75">
      <c r="A9" s="25" t="s">
        <v>17</v>
      </c>
      <c r="B9" s="34" t="s">
        <v>18</v>
      </c>
      <c r="C9" s="27">
        <v>0</v>
      </c>
      <c r="D9" s="28">
        <v>0</v>
      </c>
      <c r="E9" s="29">
        <v>0</v>
      </c>
      <c r="F9" s="30">
        <v>0</v>
      </c>
      <c r="G9" s="30">
        <v>0</v>
      </c>
    </row>
    <row r="10" spans="1:10" s="11" customFormat="1" ht="12.75">
      <c r="A10" s="25" t="s">
        <v>19</v>
      </c>
      <c r="B10" s="34" t="s">
        <v>20</v>
      </c>
      <c r="C10" s="27">
        <v>0</v>
      </c>
      <c r="D10" s="28">
        <v>0</v>
      </c>
      <c r="E10" s="29">
        <v>0</v>
      </c>
      <c r="F10" s="30">
        <v>0</v>
      </c>
      <c r="G10" s="30">
        <v>0</v>
      </c>
    </row>
    <row r="11" spans="1:10" s="11" customFormat="1" ht="12.75">
      <c r="A11" s="25" t="s">
        <v>21</v>
      </c>
      <c r="B11" s="34" t="s">
        <v>22</v>
      </c>
      <c r="C11" s="27">
        <v>0</v>
      </c>
      <c r="D11" s="28">
        <v>0</v>
      </c>
      <c r="E11" s="29">
        <v>0</v>
      </c>
      <c r="F11" s="30">
        <v>0</v>
      </c>
      <c r="G11" s="30">
        <v>0</v>
      </c>
    </row>
    <row r="12" spans="1:10" s="11" customFormat="1" ht="12.75">
      <c r="A12" s="25" t="s">
        <v>23</v>
      </c>
      <c r="B12" s="34" t="s">
        <v>24</v>
      </c>
      <c r="C12" s="27">
        <v>0</v>
      </c>
      <c r="D12" s="28">
        <v>0</v>
      </c>
      <c r="E12" s="29">
        <v>0</v>
      </c>
      <c r="F12" s="30">
        <v>0</v>
      </c>
      <c r="G12" s="30">
        <v>0</v>
      </c>
    </row>
    <row r="13" spans="1:10" s="11" customFormat="1" ht="12.75">
      <c r="A13" s="25" t="s">
        <v>25</v>
      </c>
      <c r="B13" s="34" t="s">
        <v>26</v>
      </c>
      <c r="C13" s="27">
        <v>1950</v>
      </c>
      <c r="D13" s="28">
        <v>1950</v>
      </c>
      <c r="E13" s="29">
        <v>1950</v>
      </c>
      <c r="F13" s="30">
        <f>E13/C13*100</f>
        <v>100</v>
      </c>
      <c r="G13" s="30">
        <f>E13/D13*100</f>
        <v>100</v>
      </c>
    </row>
    <row r="14" spans="1:10" s="11" customFormat="1" ht="12.75">
      <c r="A14" s="25" t="s">
        <v>27</v>
      </c>
      <c r="B14" s="34" t="s">
        <v>28</v>
      </c>
      <c r="C14" s="27">
        <v>0</v>
      </c>
      <c r="D14" s="28">
        <v>0</v>
      </c>
      <c r="E14" s="29">
        <v>0</v>
      </c>
      <c r="F14" s="30">
        <v>0</v>
      </c>
      <c r="G14" s="30">
        <v>0</v>
      </c>
    </row>
    <row r="15" spans="1:10" s="11" customFormat="1" ht="12.75">
      <c r="A15" s="25" t="s">
        <v>29</v>
      </c>
      <c r="B15" s="34" t="s">
        <v>30</v>
      </c>
      <c r="C15" s="27">
        <v>0</v>
      </c>
      <c r="D15" s="28">
        <v>0</v>
      </c>
      <c r="E15" s="29">
        <v>0</v>
      </c>
      <c r="F15" s="30">
        <v>0</v>
      </c>
      <c r="G15" s="30">
        <v>0</v>
      </c>
    </row>
    <row r="16" spans="1:10" s="11" customFormat="1" ht="12.75">
      <c r="A16" s="25" t="s">
        <v>31</v>
      </c>
      <c r="B16" s="34" t="s">
        <v>32</v>
      </c>
      <c r="C16" s="27">
        <v>0</v>
      </c>
      <c r="D16" s="28">
        <v>0</v>
      </c>
      <c r="E16" s="29">
        <v>0</v>
      </c>
      <c r="F16" s="30">
        <v>0</v>
      </c>
      <c r="G16" s="30">
        <v>0</v>
      </c>
    </row>
    <row r="17" spans="1:7" s="11" customFormat="1" ht="12.75">
      <c r="A17" s="25"/>
      <c r="B17" s="34" t="s">
        <v>35</v>
      </c>
      <c r="C17" s="27">
        <v>64773.8</v>
      </c>
      <c r="D17" s="28">
        <v>0</v>
      </c>
      <c r="E17" s="29">
        <v>0</v>
      </c>
      <c r="F17" s="30">
        <f>E17/C17*100</f>
        <v>0</v>
      </c>
      <c r="G17" s="30">
        <v>0</v>
      </c>
    </row>
    <row r="18" spans="1:7" s="7" customFormat="1" ht="12.75">
      <c r="A18" s="31"/>
      <c r="B18" s="35" t="s">
        <v>33</v>
      </c>
      <c r="C18" s="32">
        <f>C4+C5+C7+C8+C9+C10+C11+C12+C13+C14+C15+C16+C17</f>
        <v>66723.8</v>
      </c>
      <c r="D18" s="32">
        <f>D4+D5+D7+D8+D9+D10+D11+D12+D13+D14+D15+D16+D17</f>
        <v>1950</v>
      </c>
      <c r="E18" s="32">
        <f>E4+E5+E7+E8+E9+E10+E11+E12+E13+E14+E15+E16+E17</f>
        <v>1950</v>
      </c>
      <c r="F18" s="24">
        <f>E18/C18*100</f>
        <v>2.9224954214238394</v>
      </c>
      <c r="G18" s="24">
        <f>E18/D18*100</f>
        <v>100</v>
      </c>
    </row>
    <row r="19" spans="1:7">
      <c r="C19" s="17"/>
      <c r="D19" s="17"/>
      <c r="E19" s="36"/>
      <c r="F19" s="36"/>
      <c r="G19" s="36"/>
    </row>
    <row r="20" spans="1:7">
      <c r="C20" s="17"/>
      <c r="D20" s="17"/>
      <c r="E20" s="36"/>
      <c r="F20" s="36"/>
      <c r="G20" s="36"/>
    </row>
    <row r="21" spans="1:7">
      <c r="C21" s="17"/>
      <c r="D21" s="17"/>
      <c r="E21" s="36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14" sqref="J14"/>
    </sheetView>
  </sheetViews>
  <sheetFormatPr defaultRowHeight="15"/>
  <cols>
    <col min="1" max="1" width="4.42578125" style="15" customWidth="1"/>
    <col min="2" max="2" width="24.5703125" customWidth="1"/>
    <col min="3" max="3" width="17.7109375" style="16" customWidth="1"/>
    <col min="4" max="4" width="17.85546875" style="16" customWidth="1"/>
    <col min="5" max="5" width="12.85546875" style="18" customWidth="1"/>
    <col min="6" max="6" width="13.28515625" style="18" customWidth="1"/>
    <col min="7" max="7" width="11.7109375" style="18" customWidth="1"/>
  </cols>
  <sheetData>
    <row r="1" spans="1:10" ht="92.25" customHeight="1">
      <c r="A1" s="159" t="s">
        <v>115</v>
      </c>
      <c r="B1" s="160"/>
      <c r="C1" s="160"/>
      <c r="D1" s="160"/>
      <c r="E1" s="160"/>
      <c r="F1" s="160"/>
      <c r="G1" s="160"/>
      <c r="H1" s="1"/>
      <c r="I1" s="1"/>
      <c r="J1" s="1"/>
    </row>
    <row r="2" spans="1:10" ht="110.25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1"/>
      <c r="I2" s="1"/>
      <c r="J2" s="1"/>
    </row>
    <row r="3" spans="1:10" s="7" customFormat="1" ht="15.75">
      <c r="A3" s="60"/>
      <c r="B3" s="61" t="s">
        <v>7</v>
      </c>
      <c r="C3" s="62">
        <f>C4+C5</f>
        <v>0</v>
      </c>
      <c r="D3" s="62">
        <f>D4+D5</f>
        <v>192.9</v>
      </c>
      <c r="E3" s="62">
        <f>E4+E5</f>
        <v>192.9</v>
      </c>
      <c r="F3" s="63">
        <v>0</v>
      </c>
      <c r="G3" s="63">
        <f>E3/D3*100</f>
        <v>100</v>
      </c>
    </row>
    <row r="4" spans="1:10" s="11" customFormat="1" ht="31.5">
      <c r="A4" s="64" t="s">
        <v>8</v>
      </c>
      <c r="B4" s="65" t="s">
        <v>9</v>
      </c>
      <c r="C4" s="66">
        <v>0</v>
      </c>
      <c r="D4" s="66">
        <v>192.9</v>
      </c>
      <c r="E4" s="66">
        <v>192.9</v>
      </c>
      <c r="F4" s="66">
        <v>0</v>
      </c>
      <c r="G4" s="66">
        <f>E4/D4*100</f>
        <v>100</v>
      </c>
    </row>
    <row r="5" spans="1:10" s="11" customFormat="1" ht="31.5">
      <c r="A5" s="64" t="s">
        <v>10</v>
      </c>
      <c r="B5" s="65" t="s">
        <v>11</v>
      </c>
      <c r="C5" s="66"/>
      <c r="D5" s="66"/>
      <c r="E5" s="66"/>
      <c r="F5" s="66">
        <v>0</v>
      </c>
      <c r="G5" s="66">
        <v>0</v>
      </c>
    </row>
    <row r="6" spans="1:10" s="7" customFormat="1" ht="31.5">
      <c r="A6" s="67"/>
      <c r="B6" s="61" t="s">
        <v>12</v>
      </c>
      <c r="C6" s="63">
        <f>SUM(C7:C16)</f>
        <v>0</v>
      </c>
      <c r="D6" s="63">
        <f>SUM(D7:D16)</f>
        <v>0</v>
      </c>
      <c r="E6" s="63">
        <f>SUM(E7:E16)</f>
        <v>0</v>
      </c>
      <c r="F6" s="63">
        <v>0</v>
      </c>
      <c r="G6" s="63">
        <v>0</v>
      </c>
    </row>
    <row r="7" spans="1:10" s="11" customFormat="1" ht="15.75">
      <c r="A7" s="64" t="s">
        <v>13</v>
      </c>
      <c r="B7" s="65" t="s">
        <v>14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</row>
    <row r="8" spans="1:10" s="11" customFormat="1" ht="31.5">
      <c r="A8" s="64" t="s">
        <v>15</v>
      </c>
      <c r="B8" s="68" t="s">
        <v>16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</row>
    <row r="9" spans="1:10" s="11" customFormat="1" ht="15.75">
      <c r="A9" s="64" t="s">
        <v>17</v>
      </c>
      <c r="B9" s="68" t="s">
        <v>18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</row>
    <row r="10" spans="1:10" s="11" customFormat="1" ht="15.75">
      <c r="A10" s="64" t="s">
        <v>19</v>
      </c>
      <c r="B10" s="68" t="s">
        <v>20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</row>
    <row r="11" spans="1:10" s="11" customFormat="1" ht="31.5">
      <c r="A11" s="64" t="s">
        <v>21</v>
      </c>
      <c r="B11" s="68" t="s">
        <v>22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10" s="11" customFormat="1" ht="15.75">
      <c r="A12" s="64" t="s">
        <v>23</v>
      </c>
      <c r="B12" s="68" t="s">
        <v>24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</row>
    <row r="13" spans="1:10" s="11" customFormat="1" ht="15.75">
      <c r="A13" s="64" t="s">
        <v>25</v>
      </c>
      <c r="B13" s="68" t="s">
        <v>26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10" s="11" customFormat="1" ht="15.75">
      <c r="A14" s="64" t="s">
        <v>27</v>
      </c>
      <c r="B14" s="68" t="s">
        <v>28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</row>
    <row r="15" spans="1:10" s="11" customFormat="1" ht="31.5">
      <c r="A15" s="64" t="s">
        <v>29</v>
      </c>
      <c r="B15" s="68" t="s">
        <v>30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10" s="11" customFormat="1" ht="15.75">
      <c r="A16" s="64" t="s">
        <v>31</v>
      </c>
      <c r="B16" s="68" t="s">
        <v>32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</row>
    <row r="17" spans="1:7" s="7" customFormat="1" ht="15.75">
      <c r="A17" s="67"/>
      <c r="B17" s="69" t="s">
        <v>33</v>
      </c>
      <c r="C17" s="63">
        <f>C4+C5+C7+C8+C9+C10+C11+C12+C13+C14+C15+C16</f>
        <v>0</v>
      </c>
      <c r="D17" s="63">
        <f>D4+D5+D7+D8+D9+D10+D11+D12+D13+D14+D15+D16</f>
        <v>192.9</v>
      </c>
      <c r="E17" s="63">
        <f>E4+E5+E7+E8+E9+E10+E11+E12+E13+E14+E15+E16</f>
        <v>192.9</v>
      </c>
      <c r="F17" s="63">
        <v>0</v>
      </c>
      <c r="G17" s="63">
        <f>E17/D17*100</f>
        <v>100</v>
      </c>
    </row>
    <row r="18" spans="1:7">
      <c r="D18" s="17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5" sqref="I5"/>
    </sheetView>
  </sheetViews>
  <sheetFormatPr defaultRowHeight="15"/>
  <cols>
    <col min="1" max="1" width="4.42578125" style="137" customWidth="1"/>
    <col min="2" max="2" width="24.57031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2.7109375" style="135" customWidth="1"/>
    <col min="7" max="7" width="11.7109375" style="135" customWidth="1"/>
    <col min="8" max="16384" width="9.140625" style="135"/>
  </cols>
  <sheetData>
    <row r="1" spans="1:10" ht="105.75" customHeight="1">
      <c r="A1" s="155" t="s">
        <v>142</v>
      </c>
      <c r="B1" s="156"/>
      <c r="C1" s="156"/>
      <c r="D1" s="156"/>
      <c r="E1" s="156"/>
      <c r="F1" s="156"/>
      <c r="G1" s="156"/>
      <c r="H1" s="134"/>
      <c r="I1" s="134"/>
      <c r="J1" s="134"/>
    </row>
    <row r="2" spans="1:10" ht="110.25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134"/>
      <c r="I2" s="134"/>
      <c r="J2" s="134"/>
    </row>
    <row r="3" spans="1:10" s="7" customFormat="1" ht="15.75">
      <c r="A3" s="60"/>
      <c r="B3" s="61" t="s">
        <v>7</v>
      </c>
      <c r="C3" s="62">
        <f>C4+C5</f>
        <v>11061.6</v>
      </c>
      <c r="D3" s="62">
        <f>D4+D5</f>
        <v>8414.7000000000007</v>
      </c>
      <c r="E3" s="62">
        <f>E4+E5</f>
        <v>8414.7000000000007</v>
      </c>
      <c r="F3" s="63">
        <f t="shared" ref="F3:F17" si="0">E3/C3*100</f>
        <v>76.071273595139942</v>
      </c>
      <c r="G3" s="63">
        <f t="shared" ref="G3:G17" si="1">E3/D3*100</f>
        <v>100</v>
      </c>
    </row>
    <row r="4" spans="1:10" s="11" customFormat="1" ht="31.5">
      <c r="A4" s="64" t="s">
        <v>8</v>
      </c>
      <c r="B4" s="65" t="s">
        <v>9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</row>
    <row r="5" spans="1:10" s="11" customFormat="1" ht="31.5">
      <c r="A5" s="64" t="s">
        <v>10</v>
      </c>
      <c r="B5" s="65" t="s">
        <v>11</v>
      </c>
      <c r="C5" s="66">
        <v>11061.6</v>
      </c>
      <c r="D5" s="66">
        <v>8414.7000000000007</v>
      </c>
      <c r="E5" s="66">
        <v>8414.7000000000007</v>
      </c>
      <c r="F5" s="66">
        <f t="shared" si="0"/>
        <v>76.071273595139942</v>
      </c>
      <c r="G5" s="66">
        <f t="shared" si="1"/>
        <v>100</v>
      </c>
    </row>
    <row r="6" spans="1:10" s="7" customFormat="1" ht="31.5">
      <c r="A6" s="67"/>
      <c r="B6" s="61" t="s">
        <v>12</v>
      </c>
      <c r="C6" s="63">
        <f>SUM(C7:C16)</f>
        <v>162406.79999999999</v>
      </c>
      <c r="D6" s="63">
        <f>SUM(D7:D16)</f>
        <v>159047.6</v>
      </c>
      <c r="E6" s="63">
        <f>SUM(E7:E16)</f>
        <v>159047.6</v>
      </c>
      <c r="F6" s="63">
        <f t="shared" si="0"/>
        <v>97.931613700904165</v>
      </c>
      <c r="G6" s="63">
        <f t="shared" si="1"/>
        <v>100</v>
      </c>
    </row>
    <row r="7" spans="1:10" s="11" customFormat="1" ht="15.75">
      <c r="A7" s="64" t="s">
        <v>13</v>
      </c>
      <c r="B7" s="65" t="s">
        <v>14</v>
      </c>
      <c r="C7" s="66">
        <v>1813.5</v>
      </c>
      <c r="D7" s="66">
        <v>1813.5</v>
      </c>
      <c r="E7" s="66">
        <v>1813.5</v>
      </c>
      <c r="F7" s="66">
        <f t="shared" si="0"/>
        <v>100</v>
      </c>
      <c r="G7" s="66">
        <f t="shared" si="1"/>
        <v>100</v>
      </c>
    </row>
    <row r="8" spans="1:10" s="11" customFormat="1" ht="31.5">
      <c r="A8" s="64" t="s">
        <v>15</v>
      </c>
      <c r="B8" s="68" t="s">
        <v>16</v>
      </c>
      <c r="C8" s="66">
        <v>10646.4</v>
      </c>
      <c r="D8" s="66">
        <v>10646.4</v>
      </c>
      <c r="E8" s="66">
        <v>10646.4</v>
      </c>
      <c r="F8" s="66">
        <f t="shared" si="0"/>
        <v>100</v>
      </c>
      <c r="G8" s="66">
        <f t="shared" si="1"/>
        <v>100</v>
      </c>
    </row>
    <row r="9" spans="1:10" s="11" customFormat="1" ht="15.75">
      <c r="A9" s="64" t="s">
        <v>17</v>
      </c>
      <c r="B9" s="68" t="s">
        <v>18</v>
      </c>
      <c r="C9" s="66">
        <v>25846</v>
      </c>
      <c r="D9" s="66">
        <v>25846</v>
      </c>
      <c r="E9" s="66">
        <v>25846</v>
      </c>
      <c r="F9" s="66">
        <f t="shared" si="0"/>
        <v>100</v>
      </c>
      <c r="G9" s="66">
        <f t="shared" si="1"/>
        <v>100</v>
      </c>
    </row>
    <row r="10" spans="1:10" s="11" customFormat="1" ht="15.75">
      <c r="A10" s="64" t="s">
        <v>19</v>
      </c>
      <c r="B10" s="68" t="s">
        <v>20</v>
      </c>
      <c r="C10" s="66">
        <v>3714.4</v>
      </c>
      <c r="D10" s="66">
        <v>1547.7</v>
      </c>
      <c r="E10" s="66">
        <v>1547.7</v>
      </c>
      <c r="F10" s="66">
        <f t="shared" si="0"/>
        <v>41.667564074951542</v>
      </c>
      <c r="G10" s="66">
        <f t="shared" si="1"/>
        <v>100</v>
      </c>
    </row>
    <row r="11" spans="1:10" s="11" customFormat="1" ht="31.5">
      <c r="A11" s="64" t="s">
        <v>21</v>
      </c>
      <c r="B11" s="68" t="s">
        <v>22</v>
      </c>
      <c r="C11" s="66">
        <v>20284.599999999999</v>
      </c>
      <c r="D11" s="66">
        <v>19092.099999999999</v>
      </c>
      <c r="E11" s="66">
        <v>19092.099999999999</v>
      </c>
      <c r="F11" s="66">
        <f t="shared" si="0"/>
        <v>94.121155950819841</v>
      </c>
      <c r="G11" s="66">
        <f t="shared" si="1"/>
        <v>100</v>
      </c>
    </row>
    <row r="12" spans="1:10" s="11" customFormat="1" ht="15.75">
      <c r="A12" s="64" t="s">
        <v>23</v>
      </c>
      <c r="B12" s="68" t="s">
        <v>24</v>
      </c>
      <c r="C12" s="66">
        <v>1600.4</v>
      </c>
      <c r="D12" s="66">
        <v>1600.4</v>
      </c>
      <c r="E12" s="66">
        <v>1600.4</v>
      </c>
      <c r="F12" s="66">
        <f t="shared" si="0"/>
        <v>100</v>
      </c>
      <c r="G12" s="66">
        <f t="shared" si="1"/>
        <v>100</v>
      </c>
    </row>
    <row r="13" spans="1:10" s="11" customFormat="1" ht="15.75">
      <c r="A13" s="64" t="s">
        <v>25</v>
      </c>
      <c r="B13" s="68" t="s">
        <v>26</v>
      </c>
      <c r="C13" s="66">
        <v>25028.7</v>
      </c>
      <c r="D13" s="66">
        <v>25028.7</v>
      </c>
      <c r="E13" s="66">
        <v>25028.7</v>
      </c>
      <c r="F13" s="66">
        <f t="shared" si="0"/>
        <v>100</v>
      </c>
      <c r="G13" s="66">
        <f t="shared" si="1"/>
        <v>100</v>
      </c>
    </row>
    <row r="14" spans="1:10" s="11" customFormat="1" ht="15.75">
      <c r="A14" s="64" t="s">
        <v>27</v>
      </c>
      <c r="B14" s="68" t="s">
        <v>28</v>
      </c>
      <c r="C14" s="66">
        <v>20250.2</v>
      </c>
      <c r="D14" s="66">
        <v>20250.2</v>
      </c>
      <c r="E14" s="66">
        <v>20250.2</v>
      </c>
      <c r="F14" s="66">
        <f t="shared" si="0"/>
        <v>100</v>
      </c>
      <c r="G14" s="66">
        <f t="shared" si="1"/>
        <v>100</v>
      </c>
    </row>
    <row r="15" spans="1:10" s="11" customFormat="1" ht="31.5">
      <c r="A15" s="64" t="s">
        <v>29</v>
      </c>
      <c r="B15" s="68" t="s">
        <v>30</v>
      </c>
      <c r="C15" s="66">
        <v>49542.2</v>
      </c>
      <c r="D15" s="66">
        <v>49542.2</v>
      </c>
      <c r="E15" s="66">
        <v>49542.2</v>
      </c>
      <c r="F15" s="66">
        <f t="shared" si="0"/>
        <v>100</v>
      </c>
      <c r="G15" s="66">
        <f t="shared" si="1"/>
        <v>100</v>
      </c>
    </row>
    <row r="16" spans="1:10" s="11" customFormat="1" ht="15.75">
      <c r="A16" s="64" t="s">
        <v>31</v>
      </c>
      <c r="B16" s="68" t="s">
        <v>32</v>
      </c>
      <c r="C16" s="66">
        <v>3680.4</v>
      </c>
      <c r="D16" s="66">
        <v>3680.4</v>
      </c>
      <c r="E16" s="66">
        <v>3680.4</v>
      </c>
      <c r="F16" s="66">
        <f t="shared" si="0"/>
        <v>100</v>
      </c>
      <c r="G16" s="66">
        <f t="shared" si="1"/>
        <v>100</v>
      </c>
    </row>
    <row r="17" spans="1:7" s="7" customFormat="1" ht="15.75">
      <c r="A17" s="67"/>
      <c r="B17" s="69" t="s">
        <v>33</v>
      </c>
      <c r="C17" s="63">
        <f>C6+C3</f>
        <v>173468.4</v>
      </c>
      <c r="D17" s="63">
        <f>D6+D3</f>
        <v>167462.30000000002</v>
      </c>
      <c r="E17" s="63">
        <f>E6+E3</f>
        <v>167462.30000000002</v>
      </c>
      <c r="F17" s="63">
        <f t="shared" si="0"/>
        <v>96.537640284916463</v>
      </c>
      <c r="G17" s="63">
        <f t="shared" si="1"/>
        <v>100</v>
      </c>
    </row>
    <row r="18" spans="1:7">
      <c r="D18" s="139"/>
    </row>
  </sheetData>
  <mergeCells count="1">
    <mergeCell ref="A1:G1"/>
  </mergeCells>
  <phoneticPr fontId="3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workbookViewId="0">
      <selection sqref="A1:IV65536"/>
    </sheetView>
  </sheetViews>
  <sheetFormatPr defaultRowHeight="15"/>
  <cols>
    <col min="1" max="1" width="4.42578125" style="137" customWidth="1"/>
    <col min="2" max="2" width="32.285156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2.7109375" style="135" customWidth="1"/>
    <col min="7" max="7" width="11.7109375" style="135" customWidth="1"/>
    <col min="8" max="16384" width="9.140625" style="135"/>
  </cols>
  <sheetData>
    <row r="1" spans="1:14" ht="99.75" customHeight="1">
      <c r="A1" s="155" t="s">
        <v>134</v>
      </c>
      <c r="B1" s="156"/>
      <c r="C1" s="156"/>
      <c r="D1" s="156"/>
      <c r="E1" s="156"/>
      <c r="F1" s="156"/>
      <c r="G1" s="156"/>
      <c r="H1" s="134" t="s">
        <v>39</v>
      </c>
      <c r="I1" s="134"/>
      <c r="J1" s="134"/>
    </row>
    <row r="2" spans="1:14" ht="106.5" customHeight="1">
      <c r="A2" s="95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 t="s">
        <v>6</v>
      </c>
      <c r="H2" s="134"/>
      <c r="I2" s="134"/>
      <c r="J2" s="134"/>
    </row>
    <row r="3" spans="1:14" s="143" customFormat="1" ht="15.75">
      <c r="A3" s="96"/>
      <c r="B3" s="86" t="s">
        <v>7</v>
      </c>
      <c r="C3" s="97">
        <f>C4</f>
        <v>3500</v>
      </c>
      <c r="D3" s="97">
        <f>D4</f>
        <v>5400</v>
      </c>
      <c r="E3" s="97">
        <f>E4</f>
        <v>1900</v>
      </c>
      <c r="F3" s="97">
        <f>E3/C3*100</f>
        <v>54.285714285714285</v>
      </c>
      <c r="G3" s="97">
        <f>E3/D3*100</f>
        <v>35.185185185185183</v>
      </c>
      <c r="H3" s="142"/>
      <c r="I3" s="142"/>
      <c r="J3" s="142"/>
    </row>
    <row r="4" spans="1:14" s="11" customFormat="1" ht="15" customHeight="1">
      <c r="A4" s="87" t="s">
        <v>8</v>
      </c>
      <c r="B4" s="88" t="s">
        <v>9</v>
      </c>
      <c r="C4" s="89">
        <v>3500</v>
      </c>
      <c r="D4" s="93">
        <v>5400</v>
      </c>
      <c r="E4" s="93">
        <v>1900</v>
      </c>
      <c r="F4" s="98">
        <f>E4/C4*100</f>
        <v>54.285714285714285</v>
      </c>
      <c r="G4" s="98">
        <f>E4/D4*100</f>
        <v>35.185185185185183</v>
      </c>
    </row>
    <row r="5" spans="1:14" s="11" customFormat="1" ht="15" customHeight="1">
      <c r="A5" s="87"/>
      <c r="B5" s="90" t="s">
        <v>40</v>
      </c>
      <c r="C5" s="91">
        <f>SUM(C6:C9)</f>
        <v>0</v>
      </c>
      <c r="D5" s="91">
        <f>SUM(D6:D9)</f>
        <v>11929</v>
      </c>
      <c r="E5" s="91">
        <f>SUM(E6:E9)</f>
        <v>10854.5</v>
      </c>
      <c r="F5" s="97">
        <v>0</v>
      </c>
      <c r="G5" s="97">
        <f t="shared" ref="G5:G10" si="0">E5/D5*100</f>
        <v>90.992539190208731</v>
      </c>
    </row>
    <row r="6" spans="1:14" s="11" customFormat="1" ht="15" customHeight="1">
      <c r="A6" s="87" t="s">
        <v>10</v>
      </c>
      <c r="B6" s="92" t="s">
        <v>47</v>
      </c>
      <c r="C6" s="93">
        <v>0</v>
      </c>
      <c r="D6" s="93">
        <v>1729</v>
      </c>
      <c r="E6" s="93">
        <v>1727.6</v>
      </c>
      <c r="F6" s="98">
        <v>0</v>
      </c>
      <c r="G6" s="98">
        <f t="shared" si="0"/>
        <v>99.919028340080956</v>
      </c>
    </row>
    <row r="7" spans="1:14" s="11" customFormat="1" ht="15" customHeight="1">
      <c r="A7" s="87" t="s">
        <v>13</v>
      </c>
      <c r="B7" s="92" t="s">
        <v>48</v>
      </c>
      <c r="C7" s="93">
        <v>0</v>
      </c>
      <c r="D7" s="93">
        <v>6200</v>
      </c>
      <c r="E7" s="93">
        <v>5144.7</v>
      </c>
      <c r="F7" s="98">
        <v>0</v>
      </c>
      <c r="G7" s="98">
        <f t="shared" si="0"/>
        <v>82.979032258064507</v>
      </c>
    </row>
    <row r="8" spans="1:14" s="11" customFormat="1" ht="15" customHeight="1">
      <c r="A8" s="87" t="s">
        <v>15</v>
      </c>
      <c r="B8" s="92" t="s">
        <v>49</v>
      </c>
      <c r="C8" s="93">
        <v>0</v>
      </c>
      <c r="D8" s="93">
        <v>2000</v>
      </c>
      <c r="E8" s="93">
        <v>1997</v>
      </c>
      <c r="F8" s="98">
        <v>0</v>
      </c>
      <c r="G8" s="98">
        <f t="shared" si="0"/>
        <v>99.850000000000009</v>
      </c>
    </row>
    <row r="9" spans="1:14" s="11" customFormat="1" ht="15" customHeight="1">
      <c r="A9" s="87" t="s">
        <v>17</v>
      </c>
      <c r="B9" s="92" t="s">
        <v>44</v>
      </c>
      <c r="C9" s="93">
        <v>0</v>
      </c>
      <c r="D9" s="93">
        <v>2000</v>
      </c>
      <c r="E9" s="93">
        <v>1985.2</v>
      </c>
      <c r="F9" s="98">
        <v>0</v>
      </c>
      <c r="G9" s="98">
        <f t="shared" si="0"/>
        <v>99.26</v>
      </c>
      <c r="J9" s="152"/>
      <c r="K9" s="152"/>
      <c r="L9" s="152"/>
      <c r="M9" s="152"/>
      <c r="N9" s="152"/>
    </row>
    <row r="10" spans="1:14" s="7" customFormat="1" ht="15" customHeight="1">
      <c r="A10" s="87"/>
      <c r="B10" s="94" t="s">
        <v>46</v>
      </c>
      <c r="C10" s="70">
        <f>C5+C3</f>
        <v>3500</v>
      </c>
      <c r="D10" s="70">
        <f>D5+D3</f>
        <v>17329</v>
      </c>
      <c r="E10" s="70">
        <f>E5+E3</f>
        <v>12754.5</v>
      </c>
      <c r="F10" s="70">
        <f>E10/C10*100</f>
        <v>364.41428571428571</v>
      </c>
      <c r="G10" s="97">
        <f t="shared" si="0"/>
        <v>73.602054359743789</v>
      </c>
      <c r="J10" s="152"/>
      <c r="K10" s="152"/>
      <c r="L10" s="152"/>
      <c r="M10" s="152"/>
      <c r="N10" s="152"/>
    </row>
    <row r="11" spans="1:14">
      <c r="B11" s="11"/>
      <c r="D11" s="139"/>
      <c r="J11" s="152"/>
      <c r="K11" s="152"/>
      <c r="L11" s="152"/>
      <c r="M11" s="152"/>
      <c r="N11" s="152"/>
    </row>
    <row r="12" spans="1:14">
      <c r="B12" s="11"/>
    </row>
    <row r="13" spans="1:14">
      <c r="B13" s="11"/>
    </row>
    <row r="14" spans="1:14">
      <c r="B14" s="11"/>
    </row>
    <row r="15" spans="1:14">
      <c r="B15" s="11"/>
    </row>
    <row r="16" spans="1:14">
      <c r="B16" s="11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  <row r="21" spans="2:2">
      <c r="B21" s="11"/>
    </row>
    <row r="22" spans="2:2">
      <c r="B22" s="11"/>
    </row>
    <row r="23" spans="2:2">
      <c r="B23" s="11"/>
    </row>
    <row r="24" spans="2:2">
      <c r="B24" s="11"/>
    </row>
    <row r="25" spans="2:2">
      <c r="B25" s="11"/>
    </row>
    <row r="26" spans="2:2">
      <c r="B26" s="11"/>
    </row>
    <row r="27" spans="2:2">
      <c r="B27" s="11"/>
    </row>
    <row r="28" spans="2:2">
      <c r="B28" s="11"/>
    </row>
    <row r="29" spans="2:2">
      <c r="B29" s="11"/>
    </row>
    <row r="30" spans="2:2">
      <c r="B30" s="11"/>
    </row>
    <row r="31" spans="2:2">
      <c r="B31" s="11"/>
    </row>
    <row r="32" spans="2:2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  <row r="55" spans="2:2">
      <c r="B55" s="11"/>
    </row>
    <row r="56" spans="2:2">
      <c r="B56" s="11"/>
    </row>
    <row r="57" spans="2:2">
      <c r="B57" s="11"/>
    </row>
    <row r="58" spans="2:2">
      <c r="B58" s="11"/>
    </row>
    <row r="59" spans="2:2">
      <c r="B59" s="11"/>
    </row>
    <row r="60" spans="2:2">
      <c r="B60" s="11"/>
    </row>
    <row r="61" spans="2:2">
      <c r="B61" s="11"/>
    </row>
    <row r="62" spans="2:2">
      <c r="B62" s="11"/>
    </row>
    <row r="63" spans="2:2">
      <c r="B63" s="11"/>
    </row>
    <row r="64" spans="2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  <row r="89" spans="2:2">
      <c r="B89" s="11"/>
    </row>
    <row r="90" spans="2:2">
      <c r="B90" s="11"/>
    </row>
    <row r="91" spans="2:2">
      <c r="B91" s="11"/>
    </row>
    <row r="92" spans="2:2">
      <c r="B92" s="11"/>
    </row>
    <row r="93" spans="2:2">
      <c r="B93" s="11"/>
    </row>
  </sheetData>
  <mergeCells count="2">
    <mergeCell ref="A1:G1"/>
    <mergeCell ref="J9:N11"/>
  </mergeCells>
  <phoneticPr fontId="3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workbookViewId="0">
      <selection sqref="A1:IV65536"/>
    </sheetView>
  </sheetViews>
  <sheetFormatPr defaultRowHeight="15"/>
  <cols>
    <col min="1" max="1" width="4.42578125" style="137" customWidth="1"/>
    <col min="2" max="2" width="32.285156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2.42578125" style="135" customWidth="1"/>
    <col min="7" max="7" width="11.7109375" style="135" customWidth="1"/>
    <col min="8" max="16384" width="9.140625" style="135"/>
  </cols>
  <sheetData>
    <row r="1" spans="1:13" ht="97.5" customHeight="1">
      <c r="A1" s="155" t="s">
        <v>135</v>
      </c>
      <c r="B1" s="156"/>
      <c r="C1" s="156"/>
      <c r="D1" s="156"/>
      <c r="E1" s="156"/>
      <c r="F1" s="156"/>
      <c r="G1" s="156"/>
      <c r="H1" s="134" t="s">
        <v>39</v>
      </c>
      <c r="I1" s="134"/>
      <c r="J1" s="134"/>
    </row>
    <row r="2" spans="1:13" ht="112.5" customHeight="1">
      <c r="A2" s="95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 t="s">
        <v>6</v>
      </c>
      <c r="H2" s="134"/>
      <c r="I2" s="134"/>
      <c r="J2" s="151"/>
      <c r="K2" s="152"/>
      <c r="L2" s="152"/>
      <c r="M2" s="152"/>
    </row>
    <row r="3" spans="1:13" ht="15.75">
      <c r="A3" s="95"/>
      <c r="B3" s="86" t="s">
        <v>7</v>
      </c>
      <c r="C3" s="97">
        <f>C4</f>
        <v>38000</v>
      </c>
      <c r="D3" s="97">
        <f>D4</f>
        <v>0</v>
      </c>
      <c r="E3" s="97">
        <f>E4</f>
        <v>0</v>
      </c>
      <c r="F3" s="93">
        <f>E3/C3*100</f>
        <v>0</v>
      </c>
      <c r="G3" s="93">
        <v>0</v>
      </c>
      <c r="H3" s="134"/>
      <c r="I3" s="134"/>
      <c r="J3" s="99"/>
      <c r="K3" s="99"/>
      <c r="L3" s="99"/>
      <c r="M3" s="99"/>
    </row>
    <row r="4" spans="1:13" s="11" customFormat="1" ht="15" customHeight="1">
      <c r="A4" s="87" t="s">
        <v>8</v>
      </c>
      <c r="B4" s="92" t="s">
        <v>11</v>
      </c>
      <c r="C4" s="89">
        <v>38000</v>
      </c>
      <c r="D4" s="93"/>
      <c r="E4" s="93"/>
      <c r="F4" s="93">
        <f>E4/C4*100</f>
        <v>0</v>
      </c>
      <c r="G4" s="93">
        <v>0</v>
      </c>
    </row>
    <row r="5" spans="1:13" s="7" customFormat="1" ht="15" customHeight="1">
      <c r="A5" s="87"/>
      <c r="B5" s="94" t="s">
        <v>46</v>
      </c>
      <c r="C5" s="70">
        <f>SUM(C4:C4)</f>
        <v>38000</v>
      </c>
      <c r="D5" s="70">
        <f>SUM(D4:D4)</f>
        <v>0</v>
      </c>
      <c r="E5" s="70">
        <f>SUM(E4:E4)</f>
        <v>0</v>
      </c>
      <c r="F5" s="70">
        <f>E5/C5*100</f>
        <v>0</v>
      </c>
      <c r="G5" s="70">
        <v>0</v>
      </c>
    </row>
    <row r="6" spans="1:13">
      <c r="B6" s="11"/>
      <c r="D6" s="139"/>
    </row>
    <row r="7" spans="1:13">
      <c r="B7" s="11"/>
    </row>
    <row r="8" spans="1:13">
      <c r="B8" s="11"/>
    </row>
    <row r="9" spans="1:13">
      <c r="B9" s="11"/>
    </row>
    <row r="10" spans="1:13">
      <c r="B10" s="11"/>
    </row>
    <row r="11" spans="1:13">
      <c r="B11" s="11"/>
    </row>
    <row r="12" spans="1:13">
      <c r="B12" s="11"/>
    </row>
    <row r="13" spans="1:13">
      <c r="B13" s="11"/>
    </row>
    <row r="14" spans="1:13">
      <c r="B14" s="11"/>
    </row>
    <row r="15" spans="1:13">
      <c r="B15" s="11"/>
    </row>
    <row r="16" spans="1:13">
      <c r="B16" s="11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  <row r="21" spans="2:2">
      <c r="B21" s="11"/>
    </row>
    <row r="22" spans="2:2">
      <c r="B22" s="11"/>
    </row>
    <row r="23" spans="2:2">
      <c r="B23" s="11"/>
    </row>
    <row r="24" spans="2:2">
      <c r="B24" s="11"/>
    </row>
    <row r="25" spans="2:2">
      <c r="B25" s="11"/>
    </row>
    <row r="26" spans="2:2">
      <c r="B26" s="11"/>
    </row>
    <row r="27" spans="2:2">
      <c r="B27" s="11"/>
    </row>
    <row r="28" spans="2:2">
      <c r="B28" s="11"/>
    </row>
    <row r="29" spans="2:2">
      <c r="B29" s="11"/>
    </row>
    <row r="30" spans="2:2">
      <c r="B30" s="11"/>
    </row>
    <row r="31" spans="2:2">
      <c r="B31" s="11"/>
    </row>
    <row r="32" spans="2:2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  <row r="55" spans="2:2">
      <c r="B55" s="11"/>
    </row>
    <row r="56" spans="2:2">
      <c r="B56" s="11"/>
    </row>
    <row r="57" spans="2:2">
      <c r="B57" s="11"/>
    </row>
    <row r="58" spans="2:2">
      <c r="B58" s="11"/>
    </row>
    <row r="59" spans="2:2">
      <c r="B59" s="11"/>
    </row>
    <row r="60" spans="2:2">
      <c r="B60" s="11"/>
    </row>
    <row r="61" spans="2:2">
      <c r="B61" s="11"/>
    </row>
    <row r="62" spans="2:2">
      <c r="B62" s="11"/>
    </row>
    <row r="63" spans="2:2">
      <c r="B63" s="11"/>
    </row>
    <row r="64" spans="2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</sheetData>
  <mergeCells count="2">
    <mergeCell ref="A1:G1"/>
    <mergeCell ref="J2:M2"/>
  </mergeCells>
  <phoneticPr fontId="3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selection sqref="A1:IV65536"/>
    </sheetView>
  </sheetViews>
  <sheetFormatPr defaultRowHeight="15"/>
  <cols>
    <col min="1" max="1" width="4.42578125" style="137" customWidth="1"/>
    <col min="2" max="2" width="32.285156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2.7109375" style="135" customWidth="1"/>
    <col min="7" max="7" width="11.7109375" style="135" customWidth="1"/>
    <col min="8" max="16384" width="9.140625" style="135"/>
  </cols>
  <sheetData>
    <row r="1" spans="1:14" ht="96.75" customHeight="1">
      <c r="A1" s="155" t="s">
        <v>136</v>
      </c>
      <c r="B1" s="156"/>
      <c r="C1" s="156"/>
      <c r="D1" s="156"/>
      <c r="E1" s="156"/>
      <c r="F1" s="156"/>
      <c r="G1" s="156"/>
      <c r="H1" s="134" t="s">
        <v>39</v>
      </c>
      <c r="I1" s="134"/>
      <c r="J1" s="134"/>
    </row>
    <row r="2" spans="1:14" ht="114" customHeight="1">
      <c r="A2" s="95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 t="s">
        <v>6</v>
      </c>
      <c r="H2" s="134"/>
      <c r="I2" s="134"/>
      <c r="J2" s="151"/>
      <c r="K2" s="152"/>
      <c r="L2" s="152"/>
      <c r="M2" s="152"/>
    </row>
    <row r="3" spans="1:14" ht="15.75">
      <c r="A3" s="95"/>
      <c r="B3" s="86" t="s">
        <v>12</v>
      </c>
      <c r="C3" s="97">
        <f>C4</f>
        <v>0</v>
      </c>
      <c r="D3" s="97">
        <f>D4</f>
        <v>6690</v>
      </c>
      <c r="E3" s="97">
        <f>E4</f>
        <v>6690</v>
      </c>
      <c r="F3" s="144">
        <v>0</v>
      </c>
      <c r="G3" s="97">
        <f t="shared" ref="G3:G8" si="0">E3/D3*100</f>
        <v>100</v>
      </c>
      <c r="H3" s="134"/>
      <c r="I3" s="134"/>
      <c r="J3" s="99"/>
      <c r="K3" s="99"/>
      <c r="L3" s="99"/>
      <c r="M3" s="99"/>
    </row>
    <row r="4" spans="1:14" s="11" customFormat="1" ht="15" customHeight="1">
      <c r="A4" s="87" t="s">
        <v>8</v>
      </c>
      <c r="B4" s="88" t="s">
        <v>50</v>
      </c>
      <c r="C4" s="100"/>
      <c r="D4" s="93">
        <v>6690</v>
      </c>
      <c r="E4" s="93">
        <v>6690</v>
      </c>
      <c r="F4" s="145">
        <v>0</v>
      </c>
      <c r="G4" s="98">
        <f t="shared" si="0"/>
        <v>100</v>
      </c>
    </row>
    <row r="5" spans="1:14" s="11" customFormat="1" ht="15" customHeight="1">
      <c r="A5" s="87"/>
      <c r="B5" s="90" t="s">
        <v>40</v>
      </c>
      <c r="C5" s="91">
        <f>SUM(C6:C7)</f>
        <v>0</v>
      </c>
      <c r="D5" s="91">
        <f>SUM(D6:D7)</f>
        <v>13380</v>
      </c>
      <c r="E5" s="91">
        <f>SUM(E6:E7)</f>
        <v>13380</v>
      </c>
      <c r="F5" s="144">
        <v>0</v>
      </c>
      <c r="G5" s="97">
        <f t="shared" si="0"/>
        <v>100</v>
      </c>
    </row>
    <row r="6" spans="1:14" s="11" customFormat="1" ht="15" customHeight="1">
      <c r="A6" s="87" t="s">
        <v>10</v>
      </c>
      <c r="B6" s="92" t="s">
        <v>51</v>
      </c>
      <c r="C6" s="93"/>
      <c r="D6" s="93">
        <v>6690</v>
      </c>
      <c r="E6" s="93">
        <v>6690</v>
      </c>
      <c r="F6" s="145">
        <v>0</v>
      </c>
      <c r="G6" s="98">
        <f t="shared" si="0"/>
        <v>100</v>
      </c>
    </row>
    <row r="7" spans="1:14" s="11" customFormat="1" ht="15" customHeight="1">
      <c r="A7" s="87" t="s">
        <v>13</v>
      </c>
      <c r="B7" s="92" t="s">
        <v>52</v>
      </c>
      <c r="C7" s="93"/>
      <c r="D7" s="93">
        <v>6690</v>
      </c>
      <c r="E7" s="93">
        <v>6690</v>
      </c>
      <c r="F7" s="145">
        <v>0</v>
      </c>
      <c r="G7" s="98">
        <f t="shared" si="0"/>
        <v>100</v>
      </c>
    </row>
    <row r="8" spans="1:14" s="7" customFormat="1" ht="15" customHeight="1">
      <c r="A8" s="87"/>
      <c r="B8" s="94" t="s">
        <v>46</v>
      </c>
      <c r="C8" s="70">
        <f>C3+C5</f>
        <v>0</v>
      </c>
      <c r="D8" s="70">
        <f>D3+D5</f>
        <v>20070</v>
      </c>
      <c r="E8" s="70">
        <f>E3+E5</f>
        <v>20070</v>
      </c>
      <c r="F8" s="70">
        <v>0</v>
      </c>
      <c r="G8" s="97">
        <f t="shared" si="0"/>
        <v>100</v>
      </c>
      <c r="J8" s="152"/>
      <c r="K8" s="152"/>
      <c r="L8" s="152"/>
      <c r="M8" s="152"/>
      <c r="N8" s="152"/>
    </row>
    <row r="9" spans="1:14">
      <c r="B9" s="11"/>
      <c r="D9" s="139"/>
      <c r="J9" s="152"/>
      <c r="K9" s="152"/>
      <c r="L9" s="152"/>
      <c r="M9" s="152"/>
      <c r="N9" s="152"/>
    </row>
    <row r="10" spans="1:14">
      <c r="B10" s="11"/>
    </row>
    <row r="11" spans="1:14">
      <c r="B11" s="11"/>
    </row>
    <row r="12" spans="1:14">
      <c r="B12" s="11"/>
    </row>
    <row r="13" spans="1:14">
      <c r="B13" s="11"/>
    </row>
    <row r="14" spans="1:14">
      <c r="B14" s="11"/>
    </row>
    <row r="15" spans="1:14">
      <c r="B15" s="11"/>
    </row>
    <row r="16" spans="1:14">
      <c r="B16" s="11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  <row r="21" spans="2:2">
      <c r="B21" s="11"/>
    </row>
    <row r="22" spans="2:2">
      <c r="B22" s="11"/>
    </row>
    <row r="23" spans="2:2">
      <c r="B23" s="11"/>
    </row>
    <row r="24" spans="2:2">
      <c r="B24" s="11"/>
    </row>
    <row r="25" spans="2:2">
      <c r="B25" s="11"/>
    </row>
    <row r="26" spans="2:2">
      <c r="B26" s="11"/>
    </row>
    <row r="27" spans="2:2">
      <c r="B27" s="11"/>
    </row>
    <row r="28" spans="2:2">
      <c r="B28" s="11"/>
    </row>
    <row r="29" spans="2:2">
      <c r="B29" s="11"/>
    </row>
    <row r="30" spans="2:2">
      <c r="B30" s="11"/>
    </row>
    <row r="31" spans="2:2">
      <c r="B31" s="11"/>
    </row>
    <row r="32" spans="2:2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  <row r="55" spans="2:2">
      <c r="B55" s="11"/>
    </row>
    <row r="56" spans="2:2">
      <c r="B56" s="11"/>
    </row>
    <row r="57" spans="2:2">
      <c r="B57" s="11"/>
    </row>
    <row r="58" spans="2:2">
      <c r="B58" s="11"/>
    </row>
    <row r="59" spans="2:2">
      <c r="B59" s="11"/>
    </row>
    <row r="60" spans="2:2">
      <c r="B60" s="11"/>
    </row>
    <row r="61" spans="2:2">
      <c r="B61" s="11"/>
    </row>
    <row r="62" spans="2:2">
      <c r="B62" s="11"/>
    </row>
    <row r="63" spans="2:2">
      <c r="B63" s="11"/>
    </row>
    <row r="64" spans="2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  <row r="89" spans="2:2">
      <c r="B89" s="11"/>
    </row>
    <row r="90" spans="2:2">
      <c r="B90" s="11"/>
    </row>
    <row r="91" spans="2:2">
      <c r="B91" s="11"/>
    </row>
  </sheetData>
  <mergeCells count="3">
    <mergeCell ref="A1:G1"/>
    <mergeCell ref="J2:M2"/>
    <mergeCell ref="J8:N9"/>
  </mergeCells>
  <phoneticPr fontId="3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selection sqref="A1:IV65536"/>
    </sheetView>
  </sheetViews>
  <sheetFormatPr defaultRowHeight="15"/>
  <cols>
    <col min="1" max="1" width="4.42578125" style="137" customWidth="1"/>
    <col min="2" max="2" width="32.285156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2.7109375" style="135" customWidth="1"/>
    <col min="7" max="7" width="11.7109375" style="135" customWidth="1"/>
    <col min="8" max="16384" width="9.140625" style="135"/>
  </cols>
  <sheetData>
    <row r="1" spans="1:14" ht="75" customHeight="1">
      <c r="A1" s="155" t="s">
        <v>137</v>
      </c>
      <c r="B1" s="156"/>
      <c r="C1" s="156"/>
      <c r="D1" s="156"/>
      <c r="E1" s="156"/>
      <c r="F1" s="156"/>
      <c r="G1" s="156"/>
      <c r="H1" s="134" t="s">
        <v>39</v>
      </c>
      <c r="I1" s="134"/>
      <c r="J1" s="134"/>
    </row>
    <row r="2" spans="1:14" ht="108" customHeight="1">
      <c r="A2" s="95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5" t="s">
        <v>6</v>
      </c>
      <c r="H2" s="134"/>
      <c r="I2" s="134"/>
      <c r="J2" s="151"/>
      <c r="K2" s="152"/>
      <c r="L2" s="152"/>
      <c r="M2" s="152"/>
    </row>
    <row r="3" spans="1:14" ht="15.75">
      <c r="A3" s="95"/>
      <c r="B3" s="86" t="s">
        <v>12</v>
      </c>
      <c r="C3" s="97">
        <f>C4</f>
        <v>0</v>
      </c>
      <c r="D3" s="97">
        <f>D4</f>
        <v>4200</v>
      </c>
      <c r="E3" s="97">
        <f>E4</f>
        <v>0</v>
      </c>
      <c r="F3" s="70">
        <v>0</v>
      </c>
      <c r="G3" s="70">
        <f t="shared" ref="G3:G8" si="0">E3/D3*100</f>
        <v>0</v>
      </c>
      <c r="H3" s="134"/>
      <c r="I3" s="134"/>
      <c r="J3" s="99"/>
      <c r="K3" s="99"/>
      <c r="L3" s="99"/>
      <c r="M3" s="99"/>
    </row>
    <row r="4" spans="1:14" s="11" customFormat="1" ht="15" customHeight="1">
      <c r="A4" s="87" t="s">
        <v>8</v>
      </c>
      <c r="B4" s="88" t="s">
        <v>50</v>
      </c>
      <c r="C4" s="89"/>
      <c r="D4" s="93">
        <v>4200</v>
      </c>
      <c r="E4" s="93">
        <v>0</v>
      </c>
      <c r="F4" s="93">
        <v>0</v>
      </c>
      <c r="G4" s="93">
        <f t="shared" si="0"/>
        <v>0</v>
      </c>
    </row>
    <row r="5" spans="1:14" s="7" customFormat="1" ht="15" customHeight="1">
      <c r="A5" s="101"/>
      <c r="B5" s="90" t="s">
        <v>40</v>
      </c>
      <c r="C5" s="91">
        <f>SUM(C6:C7)</f>
        <v>0</v>
      </c>
      <c r="D5" s="91">
        <f>SUM(D6:D7)</f>
        <v>8400</v>
      </c>
      <c r="E5" s="91">
        <f>SUM(E6:E7)</f>
        <v>0</v>
      </c>
      <c r="F5" s="70">
        <v>0</v>
      </c>
      <c r="G5" s="70">
        <f t="shared" si="0"/>
        <v>0</v>
      </c>
    </row>
    <row r="6" spans="1:14" s="11" customFormat="1" ht="15" customHeight="1">
      <c r="A6" s="87" t="s">
        <v>10</v>
      </c>
      <c r="B6" s="92" t="s">
        <v>51</v>
      </c>
      <c r="C6" s="93"/>
      <c r="D6" s="93">
        <v>4200</v>
      </c>
      <c r="E6" s="93">
        <v>0</v>
      </c>
      <c r="F6" s="93">
        <v>0</v>
      </c>
      <c r="G6" s="93">
        <f t="shared" si="0"/>
        <v>0</v>
      </c>
    </row>
    <row r="7" spans="1:14" s="11" customFormat="1" ht="15" customHeight="1">
      <c r="A7" s="87" t="s">
        <v>13</v>
      </c>
      <c r="B7" s="92" t="s">
        <v>52</v>
      </c>
      <c r="C7" s="93"/>
      <c r="D7" s="93">
        <v>4200</v>
      </c>
      <c r="E7" s="93">
        <v>0</v>
      </c>
      <c r="F7" s="93">
        <v>0</v>
      </c>
      <c r="G7" s="93">
        <f t="shared" si="0"/>
        <v>0</v>
      </c>
    </row>
    <row r="8" spans="1:14" s="7" customFormat="1" ht="15" customHeight="1">
      <c r="A8" s="87"/>
      <c r="B8" s="94" t="s">
        <v>46</v>
      </c>
      <c r="C8" s="70">
        <f>C3+C5</f>
        <v>0</v>
      </c>
      <c r="D8" s="70">
        <f>D3+D5</f>
        <v>12600</v>
      </c>
      <c r="E8" s="70">
        <f>E3+E5</f>
        <v>0</v>
      </c>
      <c r="F8" s="70">
        <v>0</v>
      </c>
      <c r="G8" s="70">
        <f t="shared" si="0"/>
        <v>0</v>
      </c>
      <c r="J8" s="152"/>
      <c r="K8" s="152"/>
      <c r="L8" s="152"/>
      <c r="M8" s="152"/>
      <c r="N8" s="152"/>
    </row>
    <row r="9" spans="1:14">
      <c r="B9" s="11"/>
      <c r="D9" s="139"/>
      <c r="J9" s="152"/>
      <c r="K9" s="152"/>
      <c r="L9" s="152"/>
      <c r="M9" s="152"/>
      <c r="N9" s="152"/>
    </row>
    <row r="10" spans="1:14">
      <c r="B10" s="11"/>
    </row>
    <row r="11" spans="1:14">
      <c r="B11" s="11"/>
    </row>
    <row r="12" spans="1:14">
      <c r="B12" s="11"/>
    </row>
    <row r="13" spans="1:14">
      <c r="B13" s="11"/>
    </row>
    <row r="14" spans="1:14">
      <c r="B14" s="11"/>
    </row>
    <row r="15" spans="1:14">
      <c r="B15" s="11"/>
    </row>
    <row r="16" spans="1:14">
      <c r="B16" s="11"/>
    </row>
    <row r="17" spans="2:2">
      <c r="B17" s="11"/>
    </row>
    <row r="18" spans="2:2">
      <c r="B18" s="11"/>
    </row>
    <row r="19" spans="2:2">
      <c r="B19" s="11"/>
    </row>
    <row r="20" spans="2:2">
      <c r="B20" s="11"/>
    </row>
    <row r="21" spans="2:2">
      <c r="B21" s="11"/>
    </row>
    <row r="22" spans="2:2">
      <c r="B22" s="11"/>
    </row>
    <row r="23" spans="2:2">
      <c r="B23" s="11"/>
    </row>
    <row r="24" spans="2:2">
      <c r="B24" s="11"/>
    </row>
    <row r="25" spans="2:2">
      <c r="B25" s="11"/>
    </row>
    <row r="26" spans="2:2">
      <c r="B26" s="11"/>
    </row>
    <row r="27" spans="2:2">
      <c r="B27" s="11"/>
    </row>
    <row r="28" spans="2:2">
      <c r="B28" s="11"/>
    </row>
    <row r="29" spans="2:2">
      <c r="B29" s="11"/>
    </row>
    <row r="30" spans="2:2">
      <c r="B30" s="11"/>
    </row>
    <row r="31" spans="2:2">
      <c r="B31" s="11"/>
    </row>
    <row r="32" spans="2:2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  <row r="38" spans="2:2">
      <c r="B38" s="11"/>
    </row>
    <row r="39" spans="2:2">
      <c r="B39" s="11"/>
    </row>
    <row r="40" spans="2:2">
      <c r="B40" s="11"/>
    </row>
    <row r="41" spans="2:2">
      <c r="B41" s="11"/>
    </row>
    <row r="42" spans="2:2">
      <c r="B42" s="11"/>
    </row>
    <row r="43" spans="2:2">
      <c r="B43" s="11"/>
    </row>
    <row r="44" spans="2:2">
      <c r="B44" s="11"/>
    </row>
    <row r="45" spans="2:2">
      <c r="B45" s="11"/>
    </row>
    <row r="46" spans="2:2">
      <c r="B46" s="11"/>
    </row>
    <row r="47" spans="2:2">
      <c r="B47" s="11"/>
    </row>
    <row r="48" spans="2:2">
      <c r="B48" s="11"/>
    </row>
    <row r="49" spans="2:2">
      <c r="B49" s="11"/>
    </row>
    <row r="50" spans="2:2">
      <c r="B50" s="11"/>
    </row>
    <row r="51" spans="2:2">
      <c r="B51" s="11"/>
    </row>
    <row r="52" spans="2:2">
      <c r="B52" s="11"/>
    </row>
    <row r="53" spans="2:2">
      <c r="B53" s="11"/>
    </row>
    <row r="54" spans="2:2">
      <c r="B54" s="11"/>
    </row>
    <row r="55" spans="2:2">
      <c r="B55" s="11"/>
    </row>
    <row r="56" spans="2:2">
      <c r="B56" s="11"/>
    </row>
    <row r="57" spans="2:2">
      <c r="B57" s="11"/>
    </row>
    <row r="58" spans="2:2">
      <c r="B58" s="11"/>
    </row>
    <row r="59" spans="2:2">
      <c r="B59" s="11"/>
    </row>
    <row r="60" spans="2:2">
      <c r="B60" s="11"/>
    </row>
    <row r="61" spans="2:2">
      <c r="B61" s="11"/>
    </row>
    <row r="62" spans="2:2">
      <c r="B62" s="11"/>
    </row>
    <row r="63" spans="2:2">
      <c r="B63" s="11"/>
    </row>
    <row r="64" spans="2:2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  <row r="89" spans="2:2">
      <c r="B89" s="11"/>
    </row>
    <row r="90" spans="2:2">
      <c r="B90" s="11"/>
    </row>
    <row r="91" spans="2:2">
      <c r="B91" s="11"/>
    </row>
  </sheetData>
  <mergeCells count="3">
    <mergeCell ref="A1:G1"/>
    <mergeCell ref="J2:M2"/>
    <mergeCell ref="J8:N9"/>
  </mergeCells>
  <phoneticPr fontId="3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sqref="A1:IV65536"/>
    </sheetView>
  </sheetViews>
  <sheetFormatPr defaultRowHeight="15"/>
  <cols>
    <col min="1" max="1" width="4.42578125" style="137" customWidth="1"/>
    <col min="2" max="2" width="24.57031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3.42578125" style="135" customWidth="1"/>
    <col min="7" max="7" width="11.7109375" style="135" customWidth="1"/>
    <col min="8" max="16384" width="9.140625" style="135"/>
  </cols>
  <sheetData>
    <row r="1" spans="1:12" ht="84.75" customHeight="1">
      <c r="A1" s="155" t="s">
        <v>138</v>
      </c>
      <c r="B1" s="156"/>
      <c r="C1" s="156"/>
      <c r="D1" s="156"/>
      <c r="E1" s="156"/>
      <c r="F1" s="156"/>
      <c r="G1" s="156"/>
      <c r="H1" s="134"/>
      <c r="I1" s="134"/>
      <c r="J1" s="134"/>
    </row>
    <row r="2" spans="1:12" ht="110.25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134"/>
      <c r="I2" s="9"/>
      <c r="J2" s="151"/>
      <c r="K2" s="152"/>
      <c r="L2" s="152"/>
    </row>
    <row r="3" spans="1:12" s="7" customFormat="1" ht="15.75">
      <c r="A3" s="60"/>
      <c r="B3" s="61" t="s">
        <v>7</v>
      </c>
      <c r="C3" s="62">
        <f>C4</f>
        <v>0</v>
      </c>
      <c r="D3" s="62">
        <f>D4</f>
        <v>200</v>
      </c>
      <c r="E3" s="62">
        <f>E4</f>
        <v>200</v>
      </c>
      <c r="F3" s="63">
        <v>0</v>
      </c>
      <c r="G3" s="63">
        <f t="shared" ref="G3:G9" si="0">E3/D3*100</f>
        <v>100</v>
      </c>
    </row>
    <row r="4" spans="1:12" s="11" customFormat="1" ht="31.5">
      <c r="A4" s="64" t="s">
        <v>8</v>
      </c>
      <c r="B4" s="65" t="s">
        <v>11</v>
      </c>
      <c r="C4" s="66">
        <v>0</v>
      </c>
      <c r="D4" s="66">
        <v>200</v>
      </c>
      <c r="E4" s="66">
        <v>200</v>
      </c>
      <c r="F4" s="66">
        <v>0</v>
      </c>
      <c r="G4" s="66">
        <f t="shared" si="0"/>
        <v>100</v>
      </c>
    </row>
    <row r="5" spans="1:12" s="7" customFormat="1" ht="31.5">
      <c r="A5" s="67"/>
      <c r="B5" s="61" t="s">
        <v>12</v>
      </c>
      <c r="C5" s="63">
        <f>SUM(C6:C8)</f>
        <v>0</v>
      </c>
      <c r="D5" s="63">
        <f>SUM(D6:D8)</f>
        <v>600</v>
      </c>
      <c r="E5" s="63">
        <f>SUM(E6:E8)</f>
        <v>600</v>
      </c>
      <c r="F5" s="63">
        <v>0</v>
      </c>
      <c r="G5" s="63">
        <f t="shared" si="0"/>
        <v>100</v>
      </c>
    </row>
    <row r="6" spans="1:12" s="11" customFormat="1" ht="15.75">
      <c r="A6" s="64" t="s">
        <v>10</v>
      </c>
      <c r="B6" s="65" t="s">
        <v>14</v>
      </c>
      <c r="C6" s="66">
        <v>0</v>
      </c>
      <c r="D6" s="66">
        <v>200</v>
      </c>
      <c r="E6" s="66">
        <v>200</v>
      </c>
      <c r="F6" s="66">
        <v>0</v>
      </c>
      <c r="G6" s="66">
        <f t="shared" si="0"/>
        <v>100</v>
      </c>
    </row>
    <row r="7" spans="1:12" s="11" customFormat="1" ht="15.75">
      <c r="A7" s="64" t="s">
        <v>13</v>
      </c>
      <c r="B7" s="68" t="s">
        <v>26</v>
      </c>
      <c r="C7" s="66">
        <v>0</v>
      </c>
      <c r="D7" s="66">
        <v>200</v>
      </c>
      <c r="E7" s="66">
        <v>200</v>
      </c>
      <c r="F7" s="66">
        <v>0</v>
      </c>
      <c r="G7" s="66">
        <f t="shared" si="0"/>
        <v>100</v>
      </c>
    </row>
    <row r="8" spans="1:12" s="11" customFormat="1" ht="15.75">
      <c r="A8" s="64" t="s">
        <v>15</v>
      </c>
      <c r="B8" s="68" t="s">
        <v>28</v>
      </c>
      <c r="C8" s="66">
        <v>0</v>
      </c>
      <c r="D8" s="66">
        <v>200</v>
      </c>
      <c r="E8" s="66">
        <v>200</v>
      </c>
      <c r="F8" s="66">
        <v>0</v>
      </c>
      <c r="G8" s="66">
        <f t="shared" si="0"/>
        <v>100</v>
      </c>
    </row>
    <row r="9" spans="1:12" s="7" customFormat="1" ht="15.75">
      <c r="A9" s="67"/>
      <c r="B9" s="69" t="s">
        <v>33</v>
      </c>
      <c r="C9" s="70">
        <f>C5+C3</f>
        <v>0</v>
      </c>
      <c r="D9" s="70">
        <f>D5+D3</f>
        <v>800</v>
      </c>
      <c r="E9" s="70">
        <f>E5+E3</f>
        <v>800</v>
      </c>
      <c r="F9" s="63">
        <v>0</v>
      </c>
      <c r="G9" s="63">
        <f t="shared" si="0"/>
        <v>100</v>
      </c>
    </row>
    <row r="10" spans="1:12">
      <c r="D10" s="139"/>
    </row>
  </sheetData>
  <mergeCells count="2">
    <mergeCell ref="A1:G1"/>
    <mergeCell ref="J2:L2"/>
  </mergeCells>
  <phoneticPr fontId="37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sqref="A1:IV65536"/>
    </sheetView>
  </sheetViews>
  <sheetFormatPr defaultRowHeight="15"/>
  <cols>
    <col min="1" max="1" width="4.42578125" style="137" customWidth="1"/>
    <col min="2" max="2" width="24.5703125" style="135" customWidth="1"/>
    <col min="3" max="3" width="17.7109375" style="138" customWidth="1"/>
    <col min="4" max="4" width="17.85546875" style="138" customWidth="1"/>
    <col min="5" max="5" width="12.85546875" style="135" customWidth="1"/>
    <col min="6" max="6" width="13.42578125" style="135" customWidth="1"/>
    <col min="7" max="7" width="11.7109375" style="135" customWidth="1"/>
    <col min="8" max="16384" width="9.140625" style="135"/>
  </cols>
  <sheetData>
    <row r="1" spans="1:12" ht="74.25" customHeight="1">
      <c r="A1" s="157" t="s">
        <v>139</v>
      </c>
      <c r="B1" s="158"/>
      <c r="C1" s="158"/>
      <c r="D1" s="158"/>
      <c r="E1" s="158"/>
      <c r="F1" s="158"/>
      <c r="G1" s="158"/>
      <c r="H1" s="134"/>
      <c r="I1" s="134"/>
      <c r="J1" s="134"/>
    </row>
    <row r="2" spans="1:12" ht="110.25">
      <c r="A2" s="76" t="s">
        <v>0</v>
      </c>
      <c r="B2" s="76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134"/>
      <c r="I2" s="9"/>
      <c r="J2" s="151"/>
      <c r="K2" s="152"/>
      <c r="L2" s="152"/>
    </row>
    <row r="3" spans="1:12" s="7" customFormat="1" ht="15.75">
      <c r="A3" s="60"/>
      <c r="B3" s="61" t="s">
        <v>7</v>
      </c>
      <c r="C3" s="62">
        <f>C4+C5</f>
        <v>0</v>
      </c>
      <c r="D3" s="62">
        <f>D4+D5</f>
        <v>147</v>
      </c>
      <c r="E3" s="62">
        <f>E4+E5</f>
        <v>147</v>
      </c>
      <c r="F3" s="63">
        <v>0</v>
      </c>
      <c r="G3" s="63">
        <f t="shared" ref="G3:G9" si="0">E3/D3*100</f>
        <v>100</v>
      </c>
    </row>
    <row r="4" spans="1:12" s="11" customFormat="1" ht="31.5">
      <c r="A4" s="64" t="s">
        <v>8</v>
      </c>
      <c r="B4" s="65" t="s">
        <v>9</v>
      </c>
      <c r="C4" s="66">
        <v>0</v>
      </c>
      <c r="D4" s="66">
        <v>98</v>
      </c>
      <c r="E4" s="66">
        <v>98</v>
      </c>
      <c r="F4" s="66">
        <v>0</v>
      </c>
      <c r="G4" s="66">
        <f t="shared" si="0"/>
        <v>100</v>
      </c>
    </row>
    <row r="5" spans="1:12" s="11" customFormat="1" ht="31.5">
      <c r="A5" s="64" t="s">
        <v>10</v>
      </c>
      <c r="B5" s="65" t="s">
        <v>11</v>
      </c>
      <c r="C5" s="66">
        <v>0</v>
      </c>
      <c r="D5" s="66">
        <v>49</v>
      </c>
      <c r="E5" s="66">
        <v>49</v>
      </c>
      <c r="F5" s="66">
        <v>0</v>
      </c>
      <c r="G5" s="66">
        <f t="shared" si="0"/>
        <v>100</v>
      </c>
    </row>
    <row r="6" spans="1:12" s="7" customFormat="1" ht="31.5">
      <c r="A6" s="67"/>
      <c r="B6" s="61" t="s">
        <v>12</v>
      </c>
      <c r="C6" s="63">
        <f>SUM(C7:C8)</f>
        <v>0</v>
      </c>
      <c r="D6" s="63">
        <f>SUM(D7:D8)</f>
        <v>195.9</v>
      </c>
      <c r="E6" s="63">
        <f>SUM(E7:E8)</f>
        <v>195.9</v>
      </c>
      <c r="F6" s="63">
        <v>0</v>
      </c>
      <c r="G6" s="63">
        <f t="shared" si="0"/>
        <v>100</v>
      </c>
    </row>
    <row r="7" spans="1:12" s="11" customFormat="1" ht="31.5">
      <c r="A7" s="64" t="s">
        <v>13</v>
      </c>
      <c r="B7" s="68" t="s">
        <v>30</v>
      </c>
      <c r="C7" s="66">
        <v>0</v>
      </c>
      <c r="D7" s="66">
        <v>146.9</v>
      </c>
      <c r="E7" s="66">
        <v>146.9</v>
      </c>
      <c r="F7" s="66">
        <v>0</v>
      </c>
      <c r="G7" s="66">
        <f t="shared" si="0"/>
        <v>100</v>
      </c>
    </row>
    <row r="8" spans="1:12" s="11" customFormat="1" ht="15.75">
      <c r="A8" s="64" t="s">
        <v>15</v>
      </c>
      <c r="B8" s="68" t="s">
        <v>32</v>
      </c>
      <c r="C8" s="66">
        <v>0</v>
      </c>
      <c r="D8" s="66">
        <v>49</v>
      </c>
      <c r="E8" s="66">
        <v>49</v>
      </c>
      <c r="F8" s="66">
        <v>0</v>
      </c>
      <c r="G8" s="66">
        <f t="shared" si="0"/>
        <v>100</v>
      </c>
    </row>
    <row r="9" spans="1:12" s="7" customFormat="1" ht="15.75">
      <c r="A9" s="67"/>
      <c r="B9" s="69" t="s">
        <v>33</v>
      </c>
      <c r="C9" s="70">
        <f>C6+C3</f>
        <v>0</v>
      </c>
      <c r="D9" s="70">
        <f>D6+D3</f>
        <v>342.9</v>
      </c>
      <c r="E9" s="70">
        <f>E6+E3</f>
        <v>342.9</v>
      </c>
      <c r="F9" s="63">
        <v>0</v>
      </c>
      <c r="G9" s="63">
        <f t="shared" si="0"/>
        <v>100</v>
      </c>
    </row>
    <row r="10" spans="1:12">
      <c r="D10" s="139"/>
    </row>
  </sheetData>
  <mergeCells count="2">
    <mergeCell ref="A1:G1"/>
    <mergeCell ref="J2:L2"/>
  </mergeCells>
  <phoneticPr fontId="3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п2.1</vt:lpstr>
      <vt:lpstr>п2.2</vt:lpstr>
      <vt:lpstr>п2.3</vt:lpstr>
      <vt:lpstr>п2.4</vt:lpstr>
      <vt:lpstr>п2.5</vt:lpstr>
      <vt:lpstr>п2.6</vt:lpstr>
      <vt:lpstr>п2.7</vt:lpstr>
      <vt:lpstr>п2.8</vt:lpstr>
      <vt:lpstr>п2.9</vt:lpstr>
      <vt:lpstr>п2.10</vt:lpstr>
      <vt:lpstr>п2.11</vt:lpstr>
      <vt:lpstr>п2.12</vt:lpstr>
      <vt:lpstr>п2.13</vt:lpstr>
      <vt:lpstr>п2.14</vt:lpstr>
      <vt:lpstr>п2.15</vt:lpstr>
      <vt:lpstr>п2.16</vt:lpstr>
      <vt:lpstr>п2.17</vt:lpstr>
      <vt:lpstr>п2.18</vt:lpstr>
      <vt:lpstr>п2.19</vt:lpstr>
      <vt:lpstr>п2.20</vt:lpstr>
      <vt:lpstr>п2.21</vt:lpstr>
      <vt:lpstr>п2.22</vt:lpstr>
      <vt:lpstr>п2.23</vt:lpstr>
      <vt:lpstr>п2.24</vt:lpstr>
      <vt:lpstr>п2.25</vt:lpstr>
      <vt:lpstr>п2.26</vt:lpstr>
      <vt:lpstr>п2.27</vt:lpstr>
      <vt:lpstr>п2.28</vt:lpstr>
      <vt:lpstr>п2.29</vt:lpstr>
      <vt:lpstr>п2.30</vt:lpstr>
      <vt:lpstr>п2.31</vt:lpstr>
      <vt:lpstr>п2.32</vt:lpstr>
      <vt:lpstr>п2.33</vt:lpstr>
      <vt:lpstr>п2.34</vt:lpstr>
      <vt:lpstr>п2.35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2017-06-07T12:11:48Z</dcterms:modified>
</cp:coreProperties>
</file>