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0" yWindow="0" windowWidth="16740" windowHeight="12240" tabRatio="954" activeTab="32"/>
  </bookViews>
  <sheets>
    <sheet name="3.1" sheetId="20" r:id="rId1"/>
    <sheet name=" 3.2" sheetId="21" r:id="rId2"/>
    <sheet name="3.3" sheetId="30" r:id="rId3"/>
    <sheet name="3.4" sheetId="31" r:id="rId4"/>
    <sheet name="3.5" sheetId="32" r:id="rId5"/>
    <sheet name="3.6" sheetId="33" r:id="rId6"/>
    <sheet name="3.7" sheetId="34" r:id="rId7"/>
    <sheet name="3.8" sheetId="29" r:id="rId8"/>
    <sheet name="3.9" sheetId="36" r:id="rId9"/>
    <sheet name="3.10" sheetId="35" r:id="rId10"/>
    <sheet name="3.11" sheetId="49" r:id="rId11"/>
    <sheet name="3.12" sheetId="43" r:id="rId12"/>
    <sheet name="3.13" sheetId="44" r:id="rId13"/>
    <sheet name="3.14" sheetId="45" r:id="rId14"/>
    <sheet name="3.15" sheetId="46" r:id="rId15"/>
    <sheet name="3.16" sheetId="47" r:id="rId16"/>
    <sheet name="3.17" sheetId="48" r:id="rId17"/>
    <sheet name="3.18" sheetId="65" r:id="rId18"/>
    <sheet name="3.19" sheetId="50" r:id="rId19"/>
    <sheet name="3.20" sheetId="70" r:id="rId20"/>
    <sheet name="3.21" sheetId="58" r:id="rId21"/>
    <sheet name="3.22" sheetId="51" r:id="rId22"/>
    <sheet name="3.23" sheetId="52" r:id="rId23"/>
    <sheet name="3.24" sheetId="53" r:id="rId24"/>
    <sheet name="3.25" sheetId="55" r:id="rId25"/>
    <sheet name="3.26" sheetId="54" r:id="rId26"/>
    <sheet name="3.27" sheetId="59" r:id="rId27"/>
    <sheet name="3.28" sheetId="60" r:id="rId28"/>
    <sheet name="3.29" sheetId="61" r:id="rId29"/>
    <sheet name="3.30" sheetId="63" r:id="rId30"/>
    <sheet name="3.31" sheetId="62" r:id="rId31"/>
    <sheet name="3.32" sheetId="66" r:id="rId32"/>
    <sheet name="3.33" sheetId="67" r:id="rId33"/>
  </sheets>
  <externalReferences>
    <externalReference r:id="rId34"/>
  </externalReferences>
  <definedNames>
    <definedName name="Svod0306" localSheetId="1">#REF!</definedName>
    <definedName name="Svod0306" localSheetId="0">#REF!</definedName>
    <definedName name="Svod0306">#REF!</definedName>
    <definedName name="XDO_?AM_MM?" localSheetId="1">#REF!</definedName>
    <definedName name="XDO_?AM_MM?" localSheetId="0">#REF!</definedName>
    <definedName name="XDO_?AM_MM?">#REF!</definedName>
    <definedName name="XDO_?AM_MM_2?" localSheetId="1">#REF!</definedName>
    <definedName name="XDO_?AM_MM_2?" localSheetId="0">#REF!</definedName>
    <definedName name="XDO_?AM_MM_2?">#REF!</definedName>
    <definedName name="XDO_?AM_MM_3?" localSheetId="1">#REF!</definedName>
    <definedName name="XDO_?AM_MM_3?" localSheetId="0">#REF!</definedName>
    <definedName name="XDO_?AM_MM_3?">#REF!</definedName>
    <definedName name="XDO_?AM_YY?" localSheetId="1">#REF!</definedName>
    <definedName name="XDO_?AM_YY?" localSheetId="0">#REF!</definedName>
    <definedName name="XDO_?AM_YY?">#REF!</definedName>
    <definedName name="XDO_?AM_YY_2?" localSheetId="1">#REF!</definedName>
    <definedName name="XDO_?AM_YY_2?" localSheetId="0">#REF!</definedName>
    <definedName name="XDO_?AM_YY_2?">#REF!</definedName>
    <definedName name="XDO_?AM_YY_3?" localSheetId="1">#REF!</definedName>
    <definedName name="XDO_?AM_YY_3?" localSheetId="0">#REF!</definedName>
    <definedName name="XDO_?AM_YY_3?">#REF!</definedName>
    <definedName name="XDO_?BS?" localSheetId="1">#REF!</definedName>
    <definedName name="XDO_?BS?" localSheetId="0">#REF!</definedName>
    <definedName name="XDO_?BS?">#REF!</definedName>
    <definedName name="XDO_?CODE_T?" localSheetId="1">#REF!</definedName>
    <definedName name="XDO_?CODE_T?" localSheetId="0">#REF!</definedName>
    <definedName name="XDO_?CODE_T?">#REF!</definedName>
    <definedName name="XDO_?IL?" localSheetId="1">#REF!</definedName>
    <definedName name="XDO_?IL?" localSheetId="0">#REF!</definedName>
    <definedName name="XDO_?IL?">#REF!</definedName>
    <definedName name="XDO_?KBK?" localSheetId="1">#REF!</definedName>
    <definedName name="XDO_?KBK?" localSheetId="0">#REF!</definedName>
    <definedName name="XDO_?KBK?">#REF!</definedName>
    <definedName name="XDO_?KBK_2?" localSheetId="1">#REF!</definedName>
    <definedName name="XDO_?KBK_2?" localSheetId="0">#REF!</definedName>
    <definedName name="XDO_?KBK_2?">#REF!</definedName>
    <definedName name="XDO_?NAME_BUD?" localSheetId="1">#REF!</definedName>
    <definedName name="XDO_?NAME_BUD?" localSheetId="0">#REF!</definedName>
    <definedName name="XDO_?NAME_BUD?">#REF!</definedName>
    <definedName name="XDO_?NAME_BUD_2?" localSheetId="1">#REF!</definedName>
    <definedName name="XDO_?NAME_BUD_2?" localSheetId="0">#REF!</definedName>
    <definedName name="XDO_?NAME_BUD_2?">#REF!</definedName>
    <definedName name="XDO_?NAME_MM?" localSheetId="1">#REF!</definedName>
    <definedName name="XDO_?NAME_MM?" localSheetId="0">#REF!</definedName>
    <definedName name="XDO_?NAME_MM?">#REF!</definedName>
    <definedName name="XDO_?NAME_T?" localSheetId="1">#REF!</definedName>
    <definedName name="XDO_?NAME_T?" localSheetId="0">#REF!</definedName>
    <definedName name="XDO_?NAME_T?">#REF!</definedName>
    <definedName name="XDO_?NAME_UFO?" localSheetId="1">#REF!</definedName>
    <definedName name="XDO_?NAME_UFO?" localSheetId="0">#REF!</definedName>
    <definedName name="XDO_?NAME_UFO?">#REF!</definedName>
    <definedName name="XDO_?NOTE?" localSheetId="1">#REF!</definedName>
    <definedName name="XDO_?NOTE?" localSheetId="0">#REF!</definedName>
    <definedName name="XDO_?NOTE?">#REF!</definedName>
    <definedName name="XDO_?NV?" localSheetId="1">#REF!</definedName>
    <definedName name="XDO_?NV?" localSheetId="0">#REF!</definedName>
    <definedName name="XDO_?NV?">#REF!</definedName>
    <definedName name="XDO_?REPORT_DATE?" localSheetId="1">#REF!</definedName>
    <definedName name="XDO_?REPORT_DATE?" localSheetId="0">#REF!</definedName>
    <definedName name="XDO_?REPORT_DATE?">#REF!</definedName>
    <definedName name="XDO_?REPORT_MM?" localSheetId="1">#REF!</definedName>
    <definedName name="XDO_?REPORT_MM?" localSheetId="0">#REF!</definedName>
    <definedName name="XDO_?REPORT_MM?">#REF!</definedName>
    <definedName name="XDO_?REPORT_MM_2?" localSheetId="1">#REF!</definedName>
    <definedName name="XDO_?REPORT_MM_2?" localSheetId="0">#REF!</definedName>
    <definedName name="XDO_?REPORT_MM_2?">#REF!</definedName>
    <definedName name="XDO_?SIGN5?" localSheetId="1">#REF!</definedName>
    <definedName name="XDO_?SIGN5?" localSheetId="0">#REF!</definedName>
    <definedName name="XDO_?SIGN5?">#REF!</definedName>
    <definedName name="XDO_?SIGN6?" localSheetId="1">#REF!</definedName>
    <definedName name="XDO_?SIGN6?" localSheetId="0">#REF!</definedName>
    <definedName name="XDO_?SIGN6?">#REF!</definedName>
    <definedName name="XDO_?SIGN7?" localSheetId="1">#REF!</definedName>
    <definedName name="XDO_?SIGN7?" localSheetId="0">#REF!</definedName>
    <definedName name="XDO_?SIGN7?">#REF!</definedName>
    <definedName name="XDO_GROUP_?EMPTY_1?" localSheetId="1">#REF!</definedName>
    <definedName name="XDO_GROUP_?EMPTY_1?" localSheetId="0">#REF!</definedName>
    <definedName name="XDO_GROUP_?EMPTY_1?">#REF!</definedName>
    <definedName name="XDO_GROUP_?LINE?" localSheetId="1">'[1]0531467'!#REF!</definedName>
    <definedName name="XDO_GROUP_?LINE?" localSheetId="0">'[1]0531467'!#REF!</definedName>
    <definedName name="XDO_GROUP_?LINE?">'[1]0531467'!#REF!</definedName>
    <definedName name="XDO_GROUP_?LIST_DATA?" localSheetId="1">#REF!</definedName>
    <definedName name="XDO_GROUP_?LIST_DATA?" localSheetId="0">#REF!</definedName>
    <definedName name="XDO_GROUP_?LIST_DATA?">#REF!</definedName>
    <definedName name="XDO_GROUP_?LIST_DATA_2?" localSheetId="1">#REF!</definedName>
    <definedName name="XDO_GROUP_?LIST_DATA_2?" localSheetId="0">#REF!</definedName>
    <definedName name="XDO_GROUP_?LIST_DATA_2?">#REF!</definedName>
    <definedName name="XDO_GROUP_?LIST_DATA_3?" localSheetId="1">#REF!</definedName>
    <definedName name="XDO_GROUP_?LIST_DATA_3?" localSheetId="0">#REF!</definedName>
    <definedName name="XDO_GROUP_?LIST_DATA_3?">#REF!</definedName>
    <definedName name="XDO_GROUP_?REPPRT?" localSheetId="1">#REF!</definedName>
    <definedName name="XDO_GROUP_?REPPRT?" localSheetId="0">#REF!</definedName>
    <definedName name="XDO_GROUP_?REPPRT?">#REF!</definedName>
    <definedName name="А246" localSheetId="1">#REF!</definedName>
    <definedName name="А246" localSheetId="0">#REF!</definedName>
    <definedName name="А246">#REF!</definedName>
    <definedName name="_xlnm.Print_Titles" localSheetId="1">' 3.2'!$5:$5</definedName>
    <definedName name="_xlnm.Print_Titles" localSheetId="0">'3.1'!$5:$5</definedName>
    <definedName name="лпр">#REF!</definedName>
    <definedName name="_xlnm.Print_Area" localSheetId="1">' 3.2'!$B$1:$E$17</definedName>
    <definedName name="_xlnm.Print_Area" localSheetId="0">'3.1'!$B$1:$E$8</definedName>
  </definedNames>
  <calcPr calcId="144525"/>
</workbook>
</file>

<file path=xl/calcChain.xml><?xml version="1.0" encoding="utf-8"?>
<calcChain xmlns="http://schemas.openxmlformats.org/spreadsheetml/2006/main">
  <c r="E19" i="35" l="1"/>
  <c r="E18" i="35"/>
  <c r="E17" i="35"/>
  <c r="E16" i="35"/>
  <c r="E15" i="35"/>
  <c r="E14" i="35"/>
  <c r="E13" i="35"/>
  <c r="E12" i="35"/>
  <c r="E11" i="35"/>
  <c r="E10" i="35"/>
  <c r="D9" i="35"/>
  <c r="E9" i="35" s="1"/>
  <c r="C9" i="35"/>
  <c r="E8" i="35"/>
  <c r="E7" i="35"/>
  <c r="D6" i="35"/>
  <c r="D20" i="35" s="1"/>
  <c r="E20" i="35" s="1"/>
  <c r="C6" i="35"/>
  <c r="C20" i="35" s="1"/>
  <c r="D16" i="36"/>
  <c r="C16" i="36"/>
  <c r="E16" i="36" s="1"/>
  <c r="E15" i="36"/>
  <c r="E14" i="36"/>
  <c r="E13" i="36"/>
  <c r="E12" i="36"/>
  <c r="E11" i="36"/>
  <c r="E10" i="36"/>
  <c r="E9" i="36"/>
  <c r="E8" i="36"/>
  <c r="E7" i="36"/>
  <c r="E6" i="36"/>
  <c r="E19" i="29"/>
  <c r="E18" i="29"/>
  <c r="E17" i="29"/>
  <c r="E16" i="29"/>
  <c r="E15" i="29"/>
  <c r="E14" i="29"/>
  <c r="E13" i="29"/>
  <c r="E12" i="29"/>
  <c r="E11" i="29"/>
  <c r="D9" i="29"/>
  <c r="D20" i="29" s="1"/>
  <c r="E20" i="29" s="1"/>
  <c r="C9" i="29"/>
  <c r="C20" i="29" s="1"/>
  <c r="E8" i="29"/>
  <c r="E7" i="29"/>
  <c r="D6" i="29"/>
  <c r="E6" i="29" s="1"/>
  <c r="C6" i="29"/>
  <c r="E19" i="34"/>
  <c r="E18" i="34"/>
  <c r="E17" i="34"/>
  <c r="E16" i="34"/>
  <c r="E15" i="34"/>
  <c r="E14" i="34"/>
  <c r="E13" i="34"/>
  <c r="E12" i="34"/>
  <c r="E11" i="34"/>
  <c r="E10" i="34"/>
  <c r="D9" i="34"/>
  <c r="D20" i="34" s="1"/>
  <c r="E20" i="34" s="1"/>
  <c r="C9" i="34"/>
  <c r="E8" i="34"/>
  <c r="E7" i="34"/>
  <c r="D6" i="34"/>
  <c r="E6" i="34" s="1"/>
  <c r="C6" i="34"/>
  <c r="C20" i="34" s="1"/>
  <c r="E19" i="33"/>
  <c r="E18" i="33"/>
  <c r="E17" i="33"/>
  <c r="E16" i="33"/>
  <c r="E15" i="33"/>
  <c r="E14" i="33"/>
  <c r="E13" i="33"/>
  <c r="E12" i="33"/>
  <c r="E11" i="33"/>
  <c r="E10" i="33"/>
  <c r="D9" i="33"/>
  <c r="D20" i="33" s="1"/>
  <c r="E20" i="33" s="1"/>
  <c r="C9" i="33"/>
  <c r="E8" i="33"/>
  <c r="E7" i="33"/>
  <c r="D6" i="33"/>
  <c r="C6" i="33"/>
  <c r="C20" i="33" s="1"/>
  <c r="E19" i="32"/>
  <c r="E18" i="32"/>
  <c r="E17" i="32"/>
  <c r="E16" i="32"/>
  <c r="E15" i="32"/>
  <c r="E14" i="32"/>
  <c r="E13" i="32"/>
  <c r="E12" i="32"/>
  <c r="E11" i="32"/>
  <c r="E10" i="32"/>
  <c r="D9" i="32"/>
  <c r="D20" i="32" s="1"/>
  <c r="E20" i="32" s="1"/>
  <c r="C9" i="32"/>
  <c r="E8" i="32"/>
  <c r="E7" i="32"/>
  <c r="D6" i="32"/>
  <c r="C6" i="32"/>
  <c r="C20" i="32" s="1"/>
  <c r="E19" i="31"/>
  <c r="E18" i="31"/>
  <c r="E17" i="31"/>
  <c r="E16" i="31"/>
  <c r="E15" i="31"/>
  <c r="E14" i="31"/>
  <c r="E13" i="31"/>
  <c r="E12" i="31"/>
  <c r="E11" i="31"/>
  <c r="E10" i="31"/>
  <c r="D9" i="31"/>
  <c r="C9" i="31"/>
  <c r="C20" i="31" s="1"/>
  <c r="E8" i="31"/>
  <c r="E7" i="31"/>
  <c r="D6" i="31"/>
  <c r="E6" i="31" s="1"/>
  <c r="C6" i="31"/>
  <c r="E19" i="30"/>
  <c r="E18" i="30"/>
  <c r="E17" i="30"/>
  <c r="E16" i="30"/>
  <c r="E15" i="30"/>
  <c r="E14" i="30"/>
  <c r="E13" i="30"/>
  <c r="E12" i="30"/>
  <c r="E11" i="30"/>
  <c r="E10" i="30"/>
  <c r="D9" i="30"/>
  <c r="D20" i="30" s="1"/>
  <c r="E20" i="30" s="1"/>
  <c r="C9" i="30"/>
  <c r="E8" i="30"/>
  <c r="E7" i="30"/>
  <c r="D6" i="30"/>
  <c r="C6" i="30"/>
  <c r="C20" i="30" s="1"/>
  <c r="E6" i="35" l="1"/>
  <c r="E9" i="29"/>
  <c r="E9" i="34"/>
  <c r="E6" i="33"/>
  <c r="E9" i="33"/>
  <c r="E6" i="32"/>
  <c r="E9" i="32"/>
  <c r="E9" i="31"/>
  <c r="D20" i="31"/>
  <c r="E20" i="31" s="1"/>
  <c r="E6" i="30"/>
  <c r="E9" i="30"/>
  <c r="D20" i="67" l="1"/>
  <c r="E20" i="67" s="1"/>
  <c r="E19" i="67"/>
  <c r="E18" i="67"/>
  <c r="E17" i="67"/>
  <c r="E16" i="67"/>
  <c r="E15" i="67"/>
  <c r="E14" i="67"/>
  <c r="E13" i="67"/>
  <c r="E12" i="67"/>
  <c r="E11" i="67"/>
  <c r="E10" i="67"/>
  <c r="E9" i="67"/>
  <c r="E8" i="67"/>
  <c r="D7" i="67"/>
  <c r="E7" i="67" s="1"/>
  <c r="D6" i="67"/>
  <c r="E6" i="67" s="1"/>
  <c r="E18" i="66"/>
  <c r="E17" i="66"/>
  <c r="E16" i="66"/>
  <c r="E15" i="66"/>
  <c r="E14" i="66"/>
  <c r="E13" i="66"/>
  <c r="E12" i="66"/>
  <c r="E11" i="66"/>
  <c r="E10" i="66"/>
  <c r="E9" i="66"/>
  <c r="E8" i="66"/>
  <c r="D7" i="66"/>
  <c r="E7" i="66" s="1"/>
  <c r="C7" i="66"/>
  <c r="C6" i="66"/>
  <c r="C19" i="66" s="1"/>
  <c r="D18" i="62"/>
  <c r="C18" i="62"/>
  <c r="E18" i="62" s="1"/>
  <c r="E17" i="62"/>
  <c r="E16" i="62"/>
  <c r="E15" i="62"/>
  <c r="E14" i="62"/>
  <c r="E13" i="62"/>
  <c r="E12" i="62"/>
  <c r="E11" i="62"/>
  <c r="E10" i="62"/>
  <c r="E9" i="62"/>
  <c r="E8" i="62"/>
  <c r="D7" i="62"/>
  <c r="E7" i="62" s="1"/>
  <c r="C7" i="62"/>
  <c r="C6" i="62"/>
  <c r="D20" i="63"/>
  <c r="E20" i="63" s="1"/>
  <c r="C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D7" i="63"/>
  <c r="C7" i="63"/>
  <c r="C6" i="63" s="1"/>
  <c r="D6" i="63"/>
  <c r="E6" i="63" s="1"/>
  <c r="D20" i="61"/>
  <c r="E20" i="61" s="1"/>
  <c r="E19" i="61"/>
  <c r="E18" i="61"/>
  <c r="E17" i="61"/>
  <c r="E16" i="61"/>
  <c r="E15" i="61"/>
  <c r="E14" i="61"/>
  <c r="E13" i="61"/>
  <c r="E12" i="61"/>
  <c r="E11" i="61"/>
  <c r="E10" i="61"/>
  <c r="E9" i="61"/>
  <c r="E8" i="61"/>
  <c r="D7" i="61"/>
  <c r="E7" i="61" s="1"/>
  <c r="C7" i="61"/>
  <c r="C6" i="61"/>
  <c r="C20" i="61" s="1"/>
  <c r="D6" i="66" l="1"/>
  <c r="D6" i="62"/>
  <c r="E6" i="62" s="1"/>
  <c r="E7" i="63"/>
  <c r="D6" i="61"/>
  <c r="E6" i="61" s="1"/>
  <c r="D19" i="66" l="1"/>
  <c r="E19" i="66" s="1"/>
  <c r="E6" i="66"/>
  <c r="E19" i="60" l="1"/>
  <c r="E18" i="60"/>
  <c r="E17" i="60"/>
  <c r="E16" i="60"/>
  <c r="E15" i="60"/>
  <c r="E14" i="60"/>
  <c r="E13" i="60"/>
  <c r="E12" i="60"/>
  <c r="E11" i="60"/>
  <c r="E10" i="60"/>
  <c r="D9" i="60"/>
  <c r="E9" i="60" s="1"/>
  <c r="C9" i="60"/>
  <c r="E8" i="60"/>
  <c r="E7" i="60"/>
  <c r="D6" i="60"/>
  <c r="D20" i="60" s="1"/>
  <c r="E20" i="60" s="1"/>
  <c r="C6" i="60"/>
  <c r="C20" i="60" s="1"/>
  <c r="D19" i="59"/>
  <c r="E19" i="59" s="1"/>
  <c r="C19" i="59"/>
  <c r="D18" i="59"/>
  <c r="C18" i="59"/>
  <c r="E18" i="59" s="1"/>
  <c r="D17" i="59"/>
  <c r="E17" i="59" s="1"/>
  <c r="C17" i="59"/>
  <c r="D16" i="59"/>
  <c r="C16" i="59"/>
  <c r="E16" i="59" s="1"/>
  <c r="D15" i="59"/>
  <c r="E15" i="59" s="1"/>
  <c r="C15" i="59"/>
  <c r="D14" i="59"/>
  <c r="C14" i="59"/>
  <c r="E14" i="59" s="1"/>
  <c r="D13" i="59"/>
  <c r="E13" i="59" s="1"/>
  <c r="C13" i="59"/>
  <c r="D12" i="59"/>
  <c r="C12" i="59"/>
  <c r="E12" i="59" s="1"/>
  <c r="D11" i="59"/>
  <c r="E11" i="59" s="1"/>
  <c r="C11" i="59"/>
  <c r="D10" i="59"/>
  <c r="C10" i="59"/>
  <c r="C9" i="59" s="1"/>
  <c r="D9" i="59"/>
  <c r="E9" i="59" s="1"/>
  <c r="D8" i="59"/>
  <c r="C8" i="59"/>
  <c r="E8" i="59" s="1"/>
  <c r="D7" i="59"/>
  <c r="E7" i="59" s="1"/>
  <c r="C7" i="59"/>
  <c r="C6" i="59"/>
  <c r="C20" i="59" s="1"/>
  <c r="E19" i="54"/>
  <c r="E18" i="54"/>
  <c r="E17" i="54"/>
  <c r="E16" i="54"/>
  <c r="E15" i="54"/>
  <c r="E14" i="54"/>
  <c r="E13" i="54"/>
  <c r="E12" i="54"/>
  <c r="E11" i="54"/>
  <c r="E10" i="54"/>
  <c r="D9" i="54"/>
  <c r="E9" i="54" s="1"/>
  <c r="C9" i="54"/>
  <c r="E8" i="54"/>
  <c r="E7" i="54"/>
  <c r="D6" i="54"/>
  <c r="D20" i="54" s="1"/>
  <c r="E20" i="54" s="1"/>
  <c r="C6" i="54"/>
  <c r="C20" i="54" s="1"/>
  <c r="E19" i="55"/>
  <c r="E18" i="55"/>
  <c r="E17" i="55"/>
  <c r="E16" i="55"/>
  <c r="E15" i="55"/>
  <c r="E14" i="55"/>
  <c r="E13" i="55"/>
  <c r="E12" i="55"/>
  <c r="E11" i="55"/>
  <c r="E10" i="55"/>
  <c r="D9" i="55"/>
  <c r="E9" i="55" s="1"/>
  <c r="C9" i="55"/>
  <c r="E8" i="55"/>
  <c r="E7" i="55"/>
  <c r="D6" i="55"/>
  <c r="D20" i="55" s="1"/>
  <c r="E20" i="55" s="1"/>
  <c r="C6" i="55"/>
  <c r="C20" i="55" s="1"/>
  <c r="E19" i="53"/>
  <c r="E18" i="53"/>
  <c r="E17" i="53"/>
  <c r="E16" i="53"/>
  <c r="E15" i="53"/>
  <c r="E14" i="53"/>
  <c r="E13" i="53"/>
  <c r="E12" i="53"/>
  <c r="E11" i="53"/>
  <c r="E10" i="53"/>
  <c r="D9" i="53"/>
  <c r="E9" i="53" s="1"/>
  <c r="C9" i="53"/>
  <c r="E8" i="53"/>
  <c r="E7" i="53"/>
  <c r="D6" i="53"/>
  <c r="D20" i="53" s="1"/>
  <c r="E20" i="53" s="1"/>
  <c r="C6" i="53"/>
  <c r="C20" i="53" s="1"/>
  <c r="E19" i="52"/>
  <c r="E18" i="52"/>
  <c r="E17" i="52"/>
  <c r="E16" i="52"/>
  <c r="E15" i="52"/>
  <c r="E14" i="52"/>
  <c r="E13" i="52"/>
  <c r="E12" i="52"/>
  <c r="E11" i="52"/>
  <c r="E10" i="52"/>
  <c r="D9" i="52"/>
  <c r="E9" i="52" s="1"/>
  <c r="C9" i="52"/>
  <c r="E8" i="52"/>
  <c r="E7" i="52"/>
  <c r="D6" i="52"/>
  <c r="D20" i="52" s="1"/>
  <c r="E20" i="52" s="1"/>
  <c r="C6" i="52"/>
  <c r="C20" i="52" s="1"/>
  <c r="E19" i="51"/>
  <c r="E18" i="51"/>
  <c r="E17" i="51"/>
  <c r="E16" i="51"/>
  <c r="E15" i="51"/>
  <c r="E14" i="51"/>
  <c r="E13" i="51"/>
  <c r="E12" i="51"/>
  <c r="E11" i="51"/>
  <c r="E10" i="51"/>
  <c r="D9" i="51"/>
  <c r="E9" i="51" s="1"/>
  <c r="C9" i="51"/>
  <c r="E8" i="51"/>
  <c r="E7" i="51"/>
  <c r="D6" i="51"/>
  <c r="D20" i="51" s="1"/>
  <c r="E20" i="51" s="1"/>
  <c r="C6" i="51"/>
  <c r="C20" i="51" s="1"/>
  <c r="D19" i="58"/>
  <c r="E19" i="58" s="1"/>
  <c r="C19" i="58"/>
  <c r="D18" i="58"/>
  <c r="C18" i="58"/>
  <c r="E18" i="58" s="1"/>
  <c r="D17" i="58"/>
  <c r="E17" i="58" s="1"/>
  <c r="C17" i="58"/>
  <c r="D16" i="58"/>
  <c r="C16" i="58"/>
  <c r="E16" i="58" s="1"/>
  <c r="D15" i="58"/>
  <c r="E15" i="58" s="1"/>
  <c r="C15" i="58"/>
  <c r="D14" i="58"/>
  <c r="C14" i="58"/>
  <c r="E14" i="58" s="1"/>
  <c r="D13" i="58"/>
  <c r="E13" i="58" s="1"/>
  <c r="C13" i="58"/>
  <c r="D12" i="58"/>
  <c r="C12" i="58"/>
  <c r="E12" i="58" s="1"/>
  <c r="D11" i="58"/>
  <c r="E11" i="58" s="1"/>
  <c r="C11" i="58"/>
  <c r="D10" i="58"/>
  <c r="C10" i="58"/>
  <c r="C9" i="58" s="1"/>
  <c r="D9" i="58"/>
  <c r="D8" i="58"/>
  <c r="C8" i="58"/>
  <c r="E8" i="58" s="1"/>
  <c r="D7" i="58"/>
  <c r="E7" i="58" s="1"/>
  <c r="C7" i="58"/>
  <c r="C6" i="58"/>
  <c r="C20" i="58" s="1"/>
  <c r="E6" i="60" l="1"/>
  <c r="E10" i="59"/>
  <c r="D6" i="59"/>
  <c r="E6" i="54"/>
  <c r="E6" i="55"/>
  <c r="E6" i="53"/>
  <c r="E6" i="52"/>
  <c r="E6" i="51"/>
  <c r="E9" i="58"/>
  <c r="E10" i="58"/>
  <c r="D6" i="58"/>
  <c r="D20" i="59" l="1"/>
  <c r="E20" i="59" s="1"/>
  <c r="E6" i="59"/>
  <c r="D20" i="58"/>
  <c r="E20" i="58" s="1"/>
  <c r="E6" i="58"/>
  <c r="D20" i="70" l="1"/>
  <c r="E17" i="70"/>
  <c r="E12" i="70"/>
  <c r="D9" i="70"/>
  <c r="C9" i="70"/>
  <c r="E9" i="70" s="1"/>
  <c r="D6" i="70"/>
  <c r="C6" i="70"/>
  <c r="C20" i="70" s="1"/>
  <c r="E19" i="50"/>
  <c r="E18" i="50"/>
  <c r="E17" i="50"/>
  <c r="E16" i="50"/>
  <c r="E15" i="50"/>
  <c r="E14" i="50"/>
  <c r="E13" i="50"/>
  <c r="E12" i="50"/>
  <c r="E11" i="50"/>
  <c r="E10" i="50"/>
  <c r="D9" i="50"/>
  <c r="E9" i="50" s="1"/>
  <c r="C9" i="50"/>
  <c r="E8" i="50"/>
  <c r="E7" i="50"/>
  <c r="D6" i="50"/>
  <c r="D20" i="50" s="1"/>
  <c r="E20" i="50" s="1"/>
  <c r="C6" i="50"/>
  <c r="C20" i="50" s="1"/>
  <c r="E19" i="65"/>
  <c r="E18" i="65"/>
  <c r="E17" i="65"/>
  <c r="E16" i="65"/>
  <c r="E15" i="65"/>
  <c r="E14" i="65"/>
  <c r="E13" i="65"/>
  <c r="E12" i="65"/>
  <c r="E11" i="65"/>
  <c r="E10" i="65"/>
  <c r="D9" i="65"/>
  <c r="E9" i="65" s="1"/>
  <c r="C9" i="65"/>
  <c r="E8" i="65"/>
  <c r="E7" i="65"/>
  <c r="D6" i="65"/>
  <c r="D20" i="65" s="1"/>
  <c r="E20" i="65" s="1"/>
  <c r="C6" i="65"/>
  <c r="C20" i="65" s="1"/>
  <c r="D9" i="48"/>
  <c r="C9" i="48"/>
  <c r="D6" i="48"/>
  <c r="D20" i="48" s="1"/>
  <c r="C6" i="48"/>
  <c r="C20" i="48" s="1"/>
  <c r="E12" i="47"/>
  <c r="D9" i="47"/>
  <c r="E9" i="47" s="1"/>
  <c r="C9" i="47"/>
  <c r="E7" i="47"/>
  <c r="D6" i="47"/>
  <c r="E6" i="47" s="1"/>
  <c r="C6" i="47"/>
  <c r="C20" i="47" s="1"/>
  <c r="C20" i="46"/>
  <c r="E19" i="46"/>
  <c r="E18" i="46"/>
  <c r="E17" i="46"/>
  <c r="E16" i="46"/>
  <c r="E15" i="46"/>
  <c r="E14" i="46"/>
  <c r="E13" i="46"/>
  <c r="E12" i="46"/>
  <c r="E11" i="46"/>
  <c r="E10" i="46"/>
  <c r="D9" i="46"/>
  <c r="E9" i="46" s="1"/>
  <c r="C9" i="46"/>
  <c r="E8" i="46"/>
  <c r="D6" i="46"/>
  <c r="D20" i="46" s="1"/>
  <c r="E20" i="46" s="1"/>
  <c r="C6" i="46"/>
  <c r="E19" i="45"/>
  <c r="E18" i="45"/>
  <c r="E17" i="45"/>
  <c r="E16" i="45"/>
  <c r="E15" i="45"/>
  <c r="E14" i="45"/>
  <c r="E13" i="45"/>
  <c r="E12" i="45"/>
  <c r="E11" i="45"/>
  <c r="E10" i="45"/>
  <c r="D9" i="45"/>
  <c r="C9" i="45"/>
  <c r="E9" i="45" s="1"/>
  <c r="E8" i="45"/>
  <c r="E7" i="45"/>
  <c r="D6" i="45"/>
  <c r="E6" i="45" s="1"/>
  <c r="C6" i="45"/>
  <c r="C20" i="45" s="1"/>
  <c r="E19" i="44"/>
  <c r="E18" i="44"/>
  <c r="E17" i="44"/>
  <c r="E16" i="44"/>
  <c r="E15" i="44"/>
  <c r="E14" i="44"/>
  <c r="E13" i="44"/>
  <c r="E12" i="44"/>
  <c r="E11" i="44"/>
  <c r="E10" i="44"/>
  <c r="D9" i="44"/>
  <c r="E9" i="44" s="1"/>
  <c r="C9" i="44"/>
  <c r="E8" i="44"/>
  <c r="E7" i="44"/>
  <c r="D6" i="44"/>
  <c r="D20" i="44" s="1"/>
  <c r="C6" i="44"/>
  <c r="C20" i="44" s="1"/>
  <c r="E19" i="43"/>
  <c r="E18" i="43"/>
  <c r="E17" i="43"/>
  <c r="E16" i="43"/>
  <c r="E15" i="43"/>
  <c r="E14" i="43"/>
  <c r="E13" i="43"/>
  <c r="E12" i="43"/>
  <c r="E11" i="43"/>
  <c r="E10" i="43"/>
  <c r="D9" i="43"/>
  <c r="E9" i="43" s="1"/>
  <c r="C9" i="43"/>
  <c r="E8" i="43"/>
  <c r="E7" i="43"/>
  <c r="D6" i="43"/>
  <c r="E6" i="43" s="1"/>
  <c r="C6" i="43"/>
  <c r="C20" i="43" s="1"/>
  <c r="E19" i="49"/>
  <c r="E18" i="49"/>
  <c r="E17" i="49"/>
  <c r="E16" i="49"/>
  <c r="E15" i="49"/>
  <c r="E14" i="49"/>
  <c r="E13" i="49"/>
  <c r="E12" i="49"/>
  <c r="E11" i="49"/>
  <c r="E10" i="49"/>
  <c r="D9" i="49"/>
  <c r="C9" i="49"/>
  <c r="E9" i="49" s="1"/>
  <c r="E8" i="49"/>
  <c r="E7" i="49"/>
  <c r="D6" i="49"/>
  <c r="E6" i="49" s="1"/>
  <c r="C6" i="49"/>
  <c r="C20" i="49" s="1"/>
  <c r="E20" i="70" l="1"/>
  <c r="E6" i="50"/>
  <c r="E6" i="65"/>
  <c r="D20" i="47"/>
  <c r="E20" i="47" s="1"/>
  <c r="E6" i="46"/>
  <c r="D20" i="45"/>
  <c r="E20" i="45" s="1"/>
  <c r="E20" i="44"/>
  <c r="E6" i="44"/>
  <c r="D20" i="43"/>
  <c r="E20" i="43" s="1"/>
  <c r="D20" i="49"/>
  <c r="E20" i="49" s="1"/>
  <c r="E16" i="21" l="1"/>
  <c r="E15" i="21"/>
  <c r="E14" i="21"/>
  <c r="E13" i="21"/>
  <c r="E12" i="21"/>
  <c r="E11" i="21"/>
  <c r="E10" i="21"/>
  <c r="E9" i="21"/>
  <c r="E8" i="21"/>
  <c r="E7" i="21"/>
  <c r="D6" i="21"/>
  <c r="D17" i="21" s="1"/>
  <c r="C6" i="21"/>
  <c r="C17" i="21" s="1"/>
  <c r="E7" i="20"/>
  <c r="D6" i="20"/>
  <c r="E6" i="20" s="1"/>
  <c r="C6" i="20"/>
  <c r="C8" i="20" s="1"/>
  <c r="E17" i="21" l="1"/>
  <c r="E6" i="21"/>
  <c r="D8" i="20"/>
  <c r="E8" i="20" s="1"/>
</calcChain>
</file>

<file path=xl/sharedStrings.xml><?xml version="1.0" encoding="utf-8"?>
<sst xmlns="http://schemas.openxmlformats.org/spreadsheetml/2006/main" count="1027" uniqueCount="100">
  <si>
    <t>ИНФОРМАЦИЯ</t>
  </si>
  <si>
    <t xml:space="preserve"> </t>
  </si>
  <si>
    <t>тыс. рублей</t>
  </si>
  <si>
    <t>№ п/п</t>
  </si>
  <si>
    <t>2</t>
  </si>
  <si>
    <t>Субвенции - всего</t>
  </si>
  <si>
    <t>3</t>
  </si>
  <si>
    <t>4</t>
  </si>
  <si>
    <t>ИТОГО</t>
  </si>
  <si>
    <t>Наименование муниципальных образований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</si>
  <si>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</si>
  <si>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Городские округа</t>
  </si>
  <si>
    <t>1</t>
  </si>
  <si>
    <t>Черкесский городской округ</t>
  </si>
  <si>
    <t>Карачаевский городской округ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</si>
  <si>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</si>
  <si>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</si>
  <si>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</si>
  <si>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</si>
  <si>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</si>
  <si>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</si>
  <si>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</si>
  <si>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</si>
  <si>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</si>
  <si>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</si>
  <si>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</si>
  <si>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</si>
  <si>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</si>
  <si>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</si>
  <si>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</si>
  <si>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</si>
  <si>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</si>
  <si>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</si>
  <si>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</si>
  <si>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</si>
  <si>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>Субвенции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</si>
  <si>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>Бесленеевское сельское поселение</t>
  </si>
  <si>
    <t>Усть-Джегутинское городское поселение</t>
  </si>
  <si>
    <t>Субвенции на предоставление малоимущим гражданам субсидий на оплату жилого помещения и коммунальных услуг (Межбюджетные трансферты)</t>
  </si>
  <si>
    <t>Субвенции на осуществление полномочий по обеспечению мер социальной поддержки многодетных семей, установленных Законом Карачаево-Черкесской Республики от 11 апреля 2005 г. N 43-РЗ "О мерах социальной поддержки многодетной семьи и семьи, в которой один или оба родителя являются инвалидами" (Межбюджетные трансферты)</t>
  </si>
  <si>
    <t>Субвенции на осуществление полномочий по обеспечению мер социальной поддержки ветеранов труда, установленных Законом Карачаево-Черкесской Республики от 12 января 2005 г. N 8-РЗ "О социальной защите отдельных категорий ветеранов" (Межбюджетные трансферты)</t>
  </si>
  <si>
    <t>Субвенции на осуществление полномочий по обеспечению мер социальной поддержки реабилитированным лицам и лицам, признанным пострадавшими от политических репрессий, установленных Законом Карачаево-Черкесской Республики от 12 января 2005 г. N 7-РЗ "О мерах социальной поддержки реабилитированных лиц и лиц, признанных пострадавшими от политических репрессий" (Межбюджетные трансферты)</t>
  </si>
  <si>
    <t>Субвенции на осуществление полномочий по обеспечению мер социальной поддержки ветеранов труда Карачаево-Черкесской Республики, установленных Законом Карачаево-Черкесской Республики от 11 ноября 2008 г. N 69-РЗ "О ветеранах труда Карачаево-Черкесской Республики" (Межбюджетные трансферты)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</si>
  <si>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(Межбюджетные трансферты)</t>
  </si>
  <si>
    <t>Субвенции, на предоставление субсидий на компенсацию выпадающих доходов организациям коммунального комплекса муниципальной формы собственности (Межбюджетные трансферты)</t>
  </si>
  <si>
    <t>Оплата жилищно-коммунальных услуг отдельным категориям граждан, за счет средств федерального бюджета (Межбюджетные трансферты)</t>
  </si>
  <si>
    <t>Усть-Джегутинский муниципальный район</t>
  </si>
  <si>
    <t>Кубинское сельское поселение</t>
  </si>
  <si>
    <t>Знаменское сельское поселение</t>
  </si>
  <si>
    <t>Ильичевское сельское поселение</t>
  </si>
  <si>
    <t>Николаевское сельское поселение</t>
  </si>
  <si>
    <t>Счастливенское сельское поселение</t>
  </si>
  <si>
    <t>Таллыкское сельское поселение</t>
  </si>
  <si>
    <t>Красновосточное сельское поселение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</si>
  <si>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в 2017 году,  по муниципальным районам (городским округам)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</si>
  <si>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 в 2017 году,  по муниципальным районам (городским округам)</t>
  </si>
  <si>
    <t>Субвенции бюджетам муниципальных образований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</si>
  <si>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(Межбюджетные трансферты)</t>
  </si>
  <si>
    <t>Социальное пособие на погребение (Межбюджетные трансферты)</t>
  </si>
  <si>
    <t>Расходы на ежемесячную денежную выплату, назначаемую в случае рождения третьего ребенка или последующих детей до достижения ребенком возраста трех лет (Межбюджетные трансферты)</t>
  </si>
  <si>
    <t>Расходы на реализацию мероприятий по организации и оздоровлению детей в образовательных организациях субъекта (Межбюджетные трансферты)</t>
  </si>
  <si>
    <t>3.14</t>
  </si>
  <si>
    <t>3.15</t>
  </si>
  <si>
    <t>3.16</t>
  </si>
  <si>
    <t xml:space="preserve">Субвенции бюджетам муниципальных образований на 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 </t>
  </si>
  <si>
    <t>Средства уходят не в МО, а на возмещение затрат Пенсионного Фонда</t>
  </si>
  <si>
    <t>3.18</t>
  </si>
  <si>
    <t>Ежемесячное социальное пособие на ребенка</t>
  </si>
  <si>
    <t>Расходы на ежемесячную выплату в связи с рождением (усыновлением) первого ребенка</t>
  </si>
  <si>
    <t>Республиканский материнский капитал</t>
  </si>
  <si>
    <t>Ежемесячная выплата на детей в возрасте от трех до семи лет включительно</t>
  </si>
  <si>
    <t>3.19</t>
  </si>
  <si>
    <t>г. Черкесск</t>
  </si>
  <si>
    <t>г. Карачаевск</t>
  </si>
  <si>
    <t>Абазинский МР</t>
  </si>
  <si>
    <t>Адыге-Хабльский МР</t>
  </si>
  <si>
    <t>Зеленчукский МР</t>
  </si>
  <si>
    <t>Карачаевский МР</t>
  </si>
  <si>
    <t>Малокарачаевский МР</t>
  </si>
  <si>
    <t>Ногайский МР</t>
  </si>
  <si>
    <t>Прикубанский МР</t>
  </si>
  <si>
    <t>Урупский МР</t>
  </si>
  <si>
    <t>Усть-Джегутинский МР</t>
  </si>
  <si>
    <t>Хабезский МР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</si>
  <si>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</si>
  <si>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</si>
  <si>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</si>
  <si>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  в 2017 году,  по муниципальным районам (городским округам)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</si>
  <si>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</si>
  <si>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финансовое обеспечение мероприятий, направленных на недопущения заражения и распространения новой коронавирусной инфекции и предотвращение влияния ухудшения экономической ситуации на развитие отраслей экономики</t>
  </si>
  <si>
    <t>Единовременная выплата социально-незащищенным категориям граждан</t>
  </si>
  <si>
    <t>Субвенции бюджетам муниципальных районов 
(городских округов) на осуществление полномочий по опеке и попечительству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</si>
  <si>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</si>
  <si>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из республиканского бюджета Карачаево-Черкесской Республики  за 2020 год</t>
  </si>
  <si>
    <t>Фактически исполнено за  2020 год</t>
  </si>
  <si>
    <t>% исполнение годового плана за  2020 г.</t>
  </si>
  <si>
    <t>из республиканского бюджета Карачаево-Черкесской Республики  за  2020 год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</si>
  <si>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образования,  по муниципальным районам (городским округам)</t>
  </si>
  <si>
    <t>расходы на финансовое обеспечение мероприятий, направленных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</si>
  <si>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План на 2020 год по Закону Карачаево-Черкесской Республики от 19.12.2019 № 70-РЗ (уточнен.на 28.12.20)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</si>
</sst>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7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Calibri"/>
      <family val="2"/>
    </font>
    <font>
      <b/>
      <sz val="8"/>
      <color rgb="FF000000"/>
      <name val="Arial Cyr"/>
    </font>
    <font>
      <b/>
      <sz val="10"/>
      <color rgb="FF000000"/>
      <name val="Arial Cyr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17">
    <xf numFmtId="0" fontId="0" fillId="0" borderId="0"/>
    <xf numFmtId="0" fontId="1" fillId="0" borderId="0"/>
    <xf numFmtId="4" fontId="8" fillId="0" borderId="3">
      <alignment horizontal="right" vertical="top" shrinkToFit="1"/>
    </xf>
    <xf numFmtId="4" fontId="9" fillId="2" borderId="3">
      <alignment horizontal="right" vertical="top" shrinkToFit="1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4" fillId="14" borderId="2" applyNumberFormat="0" applyAlignment="0" applyProtection="0"/>
    <xf numFmtId="0" fontId="15" fillId="15" borderId="4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10" borderId="0" applyNumberFormat="0" applyBorder="0" applyAlignment="0" applyProtection="0"/>
    <xf numFmtId="0" fontId="13" fillId="4" borderId="8" applyNumberFormat="0" applyFont="0" applyAlignment="0" applyProtection="0"/>
    <xf numFmtId="0" fontId="24" fillId="14" borderId="9" applyNumberFormat="0" applyAlignment="0" applyProtection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8" fillId="17" borderId="0"/>
    <xf numFmtId="0" fontId="8" fillId="0" borderId="0">
      <alignment wrapText="1"/>
    </xf>
    <xf numFmtId="0" fontId="8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2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10" fontId="8" fillId="0" borderId="3">
      <alignment horizontal="right" vertical="top" shrinkToFit="1"/>
    </xf>
    <xf numFmtId="0" fontId="8" fillId="17" borderId="12">
      <alignment shrinkToFit="1"/>
    </xf>
    <xf numFmtId="0" fontId="9" fillId="0" borderId="3">
      <alignment horizontal="left"/>
    </xf>
    <xf numFmtId="4" fontId="9" fillId="4" borderId="3">
      <alignment horizontal="right" vertical="top" shrinkToFit="1"/>
    </xf>
    <xf numFmtId="10" fontId="9" fillId="4" borderId="3">
      <alignment horizontal="right" vertical="top" shrinkToFit="1"/>
    </xf>
    <xf numFmtId="0" fontId="8" fillId="17" borderId="13"/>
    <xf numFmtId="0" fontId="8" fillId="0" borderId="0">
      <alignment horizontal="left" wrapText="1"/>
    </xf>
    <xf numFmtId="0" fontId="9" fillId="0" borderId="3">
      <alignment vertical="top" wrapText="1"/>
    </xf>
    <xf numFmtId="10" fontId="9" fillId="2" borderId="3">
      <alignment horizontal="right" vertical="top" shrinkToFit="1"/>
    </xf>
    <xf numFmtId="0" fontId="8" fillId="17" borderId="12">
      <alignment horizontal="center"/>
    </xf>
    <xf numFmtId="0" fontId="8" fillId="17" borderId="12">
      <alignment horizontal="left"/>
    </xf>
    <xf numFmtId="0" fontId="8" fillId="17" borderId="13">
      <alignment horizontal="center"/>
    </xf>
    <xf numFmtId="0" fontId="8" fillId="17" borderId="13">
      <alignment horizontal="left"/>
    </xf>
    <xf numFmtId="0" fontId="1" fillId="0" borderId="0"/>
    <xf numFmtId="0" fontId="29" fillId="0" borderId="14">
      <alignment vertical="top" wrapText="1"/>
    </xf>
    <xf numFmtId="4" fontId="29" fillId="18" borderId="14">
      <alignment horizontal="right" vertical="top" shrinkToFit="1"/>
    </xf>
    <xf numFmtId="0" fontId="1" fillId="19" borderId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23" applyNumberFormat="0" applyFill="0" applyAlignment="0" applyProtection="0"/>
    <xf numFmtId="0" fontId="26" fillId="0" borderId="24" applyNumberFormat="0" applyFill="0" applyAlignment="0" applyProtection="0"/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3"/>
    <xf numFmtId="0" fontId="8" fillId="17" borderId="0">
      <alignment shrinkToFit="1"/>
    </xf>
    <xf numFmtId="0" fontId="9" fillId="0" borderId="13">
      <alignment horizontal="right"/>
    </xf>
    <xf numFmtId="4" fontId="9" fillId="10" borderId="13">
      <alignment horizontal="right" vertical="top" shrinkToFit="1"/>
    </xf>
    <xf numFmtId="4" fontId="9" fillId="2" borderId="13">
      <alignment horizontal="right" vertical="top" shrinkToFit="1"/>
    </xf>
    <xf numFmtId="0" fontId="8" fillId="0" borderId="0">
      <alignment horizontal="left" wrapText="1"/>
    </xf>
    <xf numFmtId="0" fontId="9" fillId="0" borderId="3">
      <alignment vertical="top" wrapText="1"/>
    </xf>
    <xf numFmtId="49" fontId="8" fillId="0" borderId="3">
      <alignment horizontal="center" vertical="top" shrinkToFit="1"/>
    </xf>
    <xf numFmtId="4" fontId="9" fillId="10" borderId="3">
      <alignment horizontal="right" vertical="top" shrinkToFit="1"/>
    </xf>
    <xf numFmtId="4" fontId="9" fillId="2" borderId="3">
      <alignment horizontal="right" vertical="top" shrinkToFit="1"/>
    </xf>
    <xf numFmtId="0" fontId="8" fillId="17" borderId="12"/>
    <xf numFmtId="0" fontId="8" fillId="17" borderId="12">
      <alignment horizontal="center"/>
    </xf>
    <xf numFmtId="4" fontId="9" fillId="0" borderId="3">
      <alignment horizontal="right" vertical="top" shrinkToFit="1"/>
    </xf>
    <xf numFmtId="49" fontId="8" fillId="0" borderId="3">
      <alignment horizontal="left" vertical="top" wrapText="1" indent="2"/>
    </xf>
    <xf numFmtId="4" fontId="8" fillId="0" borderId="3">
      <alignment horizontal="right" vertical="top" shrinkToFit="1"/>
    </xf>
    <xf numFmtId="0" fontId="8" fillId="17" borderId="12">
      <alignment shrinkToFit="1"/>
    </xf>
    <xf numFmtId="0" fontId="8" fillId="17" borderId="13">
      <alignment horizontal="center"/>
    </xf>
    <xf numFmtId="49" fontId="35" fillId="0" borderId="14">
      <alignment horizontal="center" vertical="center" wrapText="1"/>
    </xf>
    <xf numFmtId="0" fontId="36" fillId="0" borderId="14">
      <alignment vertical="top" wrapText="1"/>
    </xf>
    <xf numFmtId="4" fontId="9" fillId="2" borderId="3">
      <alignment horizontal="right" vertical="top" shrinkToFit="1"/>
    </xf>
    <xf numFmtId="167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4" borderId="8" applyNumberFormat="0" applyFont="0" applyAlignment="0" applyProtection="0"/>
    <xf numFmtId="0" fontId="13" fillId="0" borderId="0"/>
  </cellStyleXfs>
  <cellXfs count="85">
    <xf numFmtId="0" fontId="0" fillId="0" borderId="0" xfId="0"/>
    <xf numFmtId="0" fontId="4" fillId="0" borderId="0" xfId="1" applyFont="1" applyFill="1" applyBorder="1"/>
    <xf numFmtId="0" fontId="5" fillId="0" borderId="0" xfId="1" applyFont="1" applyFill="1" applyBorder="1"/>
    <xf numFmtId="164" fontId="5" fillId="0" borderId="1" xfId="1" applyNumberFormat="1" applyFont="1" applyFill="1" applyBorder="1" applyAlignment="1">
      <alignment horizontal="right" wrapText="1"/>
    </xf>
    <xf numFmtId="4" fontId="5" fillId="0" borderId="1" xfId="1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wrapText="1"/>
    </xf>
    <xf numFmtId="164" fontId="4" fillId="0" borderId="16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horizontal="right"/>
    </xf>
    <xf numFmtId="164" fontId="5" fillId="0" borderId="18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0" fontId="3" fillId="0" borderId="0" xfId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vertical="top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1" fillId="0" borderId="1" xfId="1" applyNumberFormat="1" applyFont="1" applyFill="1" applyBorder="1"/>
    <xf numFmtId="164" fontId="5" fillId="0" borderId="20" xfId="1" applyNumberFormat="1" applyFont="1" applyFill="1" applyBorder="1" applyAlignment="1">
      <alignment horizontal="right"/>
    </xf>
    <xf numFmtId="164" fontId="4" fillId="0" borderId="17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vertical="center" wrapText="1"/>
    </xf>
    <xf numFmtId="164" fontId="3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164" fontId="31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164" fontId="31" fillId="0" borderId="18" xfId="0" applyNumberFormat="1" applyFont="1" applyFill="1" applyBorder="1" applyAlignment="1">
      <alignment horizontal="right" vertical="center"/>
    </xf>
    <xf numFmtId="164" fontId="4" fillId="0" borderId="21" xfId="1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165" fontId="1" fillId="0" borderId="1" xfId="74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64" fontId="33" fillId="0" borderId="3" xfId="111" applyNumberFormat="1" applyFont="1" applyFill="1" applyProtection="1">
      <alignment horizontal="right" vertical="top" shrinkToFit="1"/>
    </xf>
    <xf numFmtId="164" fontId="33" fillId="0" borderId="18" xfId="0" applyNumberFormat="1" applyFont="1" applyFill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 wrapText="1"/>
    </xf>
    <xf numFmtId="164" fontId="33" fillId="0" borderId="1" xfId="67" applyNumberFormat="1" applyFont="1" applyFill="1" applyBorder="1" applyAlignment="1" applyProtection="1">
      <alignment horizontal="right" wrapText="1"/>
    </xf>
    <xf numFmtId="164" fontId="32" fillId="0" borderId="1" xfId="0" applyNumberFormat="1" applyFont="1" applyFill="1" applyBorder="1" applyAlignment="1">
      <alignment horizontal="right"/>
    </xf>
    <xf numFmtId="164" fontId="32" fillId="0" borderId="1" xfId="0" applyNumberFormat="1" applyFont="1" applyFill="1" applyBorder="1" applyAlignment="1">
      <alignment horizontal="right" wrapText="1"/>
    </xf>
    <xf numFmtId="164" fontId="33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/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</cellXfs>
  <cellStyles count="117">
    <cellStyle name="20% - Accent1" xfId="4"/>
    <cellStyle name="20% - Accent2" xfId="5"/>
    <cellStyle name="20% - Accent2 2" xfId="78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2 2" xfId="79"/>
    <cellStyle name="40% - Accent3" xfId="12"/>
    <cellStyle name="40% - Accent3 2" xfId="80"/>
    <cellStyle name="40% - Accent4" xfId="13"/>
    <cellStyle name="40% - Accent5" xfId="14"/>
    <cellStyle name="40% - Accent5 2" xfId="81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2" xfId="82"/>
    <cellStyle name="Accent2" xfId="23"/>
    <cellStyle name="Accent2 2" xfId="83"/>
    <cellStyle name="Accent3" xfId="24"/>
    <cellStyle name="Accent3 2" xfId="84"/>
    <cellStyle name="Accent4" xfId="25"/>
    <cellStyle name="Accent5" xfId="26"/>
    <cellStyle name="Accent6" xfId="27"/>
    <cellStyle name="Accent6 2" xfId="85"/>
    <cellStyle name="Bad" xfId="28"/>
    <cellStyle name="br" xfId="29"/>
    <cellStyle name="br 2" xfId="113"/>
    <cellStyle name="Calculation" xfId="30"/>
    <cellStyle name="Check Cell" xfId="31"/>
    <cellStyle name="col" xfId="32"/>
    <cellStyle name="col 2" xfId="114"/>
    <cellStyle name="Explanatory Text" xfId="33"/>
    <cellStyle name="Good" xfId="34"/>
    <cellStyle name="Heading 1" xfId="35"/>
    <cellStyle name="Heading 1 2" xfId="86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Note 2" xfId="115"/>
    <cellStyle name="Output" xfId="43"/>
    <cellStyle name="style0" xfId="44"/>
    <cellStyle name="td" xfId="45"/>
    <cellStyle name="Title" xfId="46"/>
    <cellStyle name="Total" xfId="47"/>
    <cellStyle name="Total 2" xfId="87"/>
    <cellStyle name="tr" xfId="48"/>
    <cellStyle name="tr 2" xfId="116"/>
    <cellStyle name="Warning Text" xfId="49"/>
    <cellStyle name="xl21" xfId="50"/>
    <cellStyle name="xl22" xfId="51"/>
    <cellStyle name="xl23" xfId="52"/>
    <cellStyle name="xl24" xfId="53"/>
    <cellStyle name="xl24 2" xfId="88"/>
    <cellStyle name="xl25" xfId="54"/>
    <cellStyle name="xl25 2" xfId="89"/>
    <cellStyle name="xl26" xfId="55"/>
    <cellStyle name="xl26 2" xfId="90"/>
    <cellStyle name="xl27" xfId="56"/>
    <cellStyle name="xl27 2" xfId="91"/>
    <cellStyle name="xl28" xfId="57"/>
    <cellStyle name="xl28 2" xfId="92"/>
    <cellStyle name="xl29" xfId="58"/>
    <cellStyle name="xl29 2" xfId="93"/>
    <cellStyle name="xl30" xfId="59"/>
    <cellStyle name="xl30 2" xfId="94"/>
    <cellStyle name="xl31" xfId="60"/>
    <cellStyle name="xl31 2" xfId="95"/>
    <cellStyle name="xl32" xfId="2"/>
    <cellStyle name="xl32 2" xfId="96"/>
    <cellStyle name="xl33" xfId="61"/>
    <cellStyle name="xl33 2" xfId="97"/>
    <cellStyle name="xl34" xfId="62"/>
    <cellStyle name="xl34 2" xfId="98"/>
    <cellStyle name="xl35" xfId="63"/>
    <cellStyle name="xl35 2" xfId="99"/>
    <cellStyle name="xl36" xfId="64"/>
    <cellStyle name="xl36 2" xfId="100"/>
    <cellStyle name="xl37" xfId="65"/>
    <cellStyle name="xl37 2" xfId="101"/>
    <cellStyle name="xl38" xfId="66"/>
    <cellStyle name="xl38 2" xfId="102"/>
    <cellStyle name="xl39" xfId="67"/>
    <cellStyle name="xl39 2" xfId="103"/>
    <cellStyle name="xl40" xfId="68"/>
    <cellStyle name="xl40 2" xfId="104"/>
    <cellStyle name="xl41" xfId="3"/>
    <cellStyle name="xl41 2" xfId="105"/>
    <cellStyle name="xl42" xfId="69"/>
    <cellStyle name="xl42 2" xfId="106"/>
    <cellStyle name="xl43" xfId="70"/>
    <cellStyle name="xl43 2" xfId="107"/>
    <cellStyle name="xl44" xfId="71"/>
    <cellStyle name="xl44 2" xfId="108"/>
    <cellStyle name="xl45" xfId="72"/>
    <cellStyle name="xl46" xfId="73"/>
    <cellStyle name="xl59" xfId="109"/>
    <cellStyle name="xl60" xfId="75"/>
    <cellStyle name="xl61" xfId="110"/>
    <cellStyle name="xl63" xfId="76"/>
    <cellStyle name="xl63 2" xfId="111"/>
    <cellStyle name="Обычный" xfId="0" builtinId="0"/>
    <cellStyle name="Обычный 2" xfId="1"/>
    <cellStyle name="Обычный 3" xfId="77"/>
    <cellStyle name="Обычный 3 2" xfId="74"/>
    <cellStyle name="Финансовый 2" xfId="1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8"/>
  <sheetViews>
    <sheetView zoomScaleSheetLayoutView="80" workbookViewId="0">
      <selection activeCell="A7" sqref="A7"/>
    </sheetView>
  </sheetViews>
  <sheetFormatPr defaultRowHeight="15.75" x14ac:dyDescent="0.25"/>
  <cols>
    <col min="1" max="1" width="5.7109375" style="18" customWidth="1"/>
    <col min="2" max="2" width="74.57031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9.140625" style="18"/>
  </cols>
  <sheetData>
    <row r="1" spans="1:5" x14ac:dyDescent="0.25">
      <c r="A1" s="71" t="s">
        <v>0</v>
      </c>
      <c r="B1" s="72"/>
      <c r="C1" s="72"/>
      <c r="D1" s="72"/>
      <c r="E1" s="72"/>
    </row>
    <row r="2" spans="1:5" ht="47.25" customHeight="1" x14ac:dyDescent="0.25">
      <c r="A2" s="74" t="s">
        <v>10</v>
      </c>
      <c r="B2" s="75"/>
      <c r="C2" s="75"/>
      <c r="D2" s="75"/>
      <c r="E2" s="75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6.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s="1" customFormat="1" ht="15" customHeight="1" x14ac:dyDescent="0.25">
      <c r="A6" s="70"/>
      <c r="B6" s="41" t="s">
        <v>11</v>
      </c>
      <c r="C6" s="25">
        <f>C7</f>
        <v>15000</v>
      </c>
      <c r="D6" s="25">
        <f>D7</f>
        <v>14000</v>
      </c>
      <c r="E6" s="25">
        <f>D6/C6*100</f>
        <v>93.333333333333329</v>
      </c>
    </row>
    <row r="7" spans="1:5" s="1" customFormat="1" ht="15" customHeight="1" x14ac:dyDescent="0.25">
      <c r="A7" s="69" t="s">
        <v>12</v>
      </c>
      <c r="B7" s="35" t="s">
        <v>13</v>
      </c>
      <c r="C7" s="16">
        <v>15000</v>
      </c>
      <c r="D7" s="24">
        <v>14000</v>
      </c>
      <c r="E7" s="24">
        <f>D7/C7*100</f>
        <v>93.333333333333329</v>
      </c>
    </row>
    <row r="8" spans="1:5" s="1" customFormat="1" ht="15" customHeight="1" x14ac:dyDescent="0.25">
      <c r="A8" s="40"/>
      <c r="B8" s="42" t="s">
        <v>34</v>
      </c>
      <c r="C8" s="25">
        <f>C6</f>
        <v>15000</v>
      </c>
      <c r="D8" s="25">
        <f>D6</f>
        <v>14000</v>
      </c>
      <c r="E8" s="25">
        <f>D8/C8*100</f>
        <v>93.333333333333329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31.5703125" style="19" customWidth="1"/>
    <col min="3" max="3" width="19.7109375" style="20" customWidth="1"/>
    <col min="4" max="4" width="19.4257812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65.25" customHeight="1" x14ac:dyDescent="0.25">
      <c r="A2" s="74" t="s">
        <v>45</v>
      </c>
      <c r="B2" s="80"/>
      <c r="C2" s="80"/>
      <c r="D2" s="80"/>
      <c r="E2" s="80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11.7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169021</v>
      </c>
      <c r="D6" s="25">
        <f>D7+D8</f>
        <v>168266.1</v>
      </c>
      <c r="E6" s="25">
        <f t="shared" ref="E6:E20" si="0">D6/C6*100</f>
        <v>99.553369107980672</v>
      </c>
    </row>
    <row r="7" spans="1:5" ht="15" customHeight="1" x14ac:dyDescent="0.25">
      <c r="A7" s="26" t="s">
        <v>12</v>
      </c>
      <c r="B7" s="35" t="s">
        <v>13</v>
      </c>
      <c r="C7" s="16">
        <v>143921</v>
      </c>
      <c r="D7" s="16">
        <v>143219.4</v>
      </c>
      <c r="E7" s="24">
        <f t="shared" si="0"/>
        <v>99.512510335531289</v>
      </c>
    </row>
    <row r="8" spans="1:5" ht="15" customHeight="1" x14ac:dyDescent="0.25">
      <c r="A8" s="26" t="s">
        <v>4</v>
      </c>
      <c r="B8" s="35" t="s">
        <v>14</v>
      </c>
      <c r="C8" s="16">
        <v>25100</v>
      </c>
      <c r="D8" s="16">
        <v>25046.7</v>
      </c>
      <c r="E8" s="24">
        <f t="shared" si="0"/>
        <v>99.787649402390443</v>
      </c>
    </row>
    <row r="9" spans="1:5" ht="15" customHeight="1" x14ac:dyDescent="0.25">
      <c r="A9" s="26"/>
      <c r="B9" s="41" t="s">
        <v>15</v>
      </c>
      <c r="C9" s="25">
        <f>C10+C11+C12+C13+C14+C15+C16+C17+C18+C19</f>
        <v>231500</v>
      </c>
      <c r="D9" s="25">
        <f>SUM(D10:D19)</f>
        <v>229026.30000000002</v>
      </c>
      <c r="E9" s="25">
        <f t="shared" si="0"/>
        <v>98.93144708423327</v>
      </c>
    </row>
    <row r="10" spans="1:5" s="23" customFormat="1" ht="15" customHeight="1" x14ac:dyDescent="0.25">
      <c r="A10" s="27" t="s">
        <v>6</v>
      </c>
      <c r="B10" s="35" t="s">
        <v>16</v>
      </c>
      <c r="C10" s="16">
        <v>14500</v>
      </c>
      <c r="D10" s="16">
        <v>14216.7</v>
      </c>
      <c r="E10" s="24">
        <f t="shared" si="0"/>
        <v>98.046206896551723</v>
      </c>
    </row>
    <row r="11" spans="1:5" ht="15" customHeight="1" x14ac:dyDescent="0.25">
      <c r="A11" s="26" t="s">
        <v>7</v>
      </c>
      <c r="B11" s="33" t="s">
        <v>17</v>
      </c>
      <c r="C11" s="16">
        <v>11600</v>
      </c>
      <c r="D11" s="16">
        <v>11405.7</v>
      </c>
      <c r="E11" s="24">
        <f t="shared" si="0"/>
        <v>98.325000000000003</v>
      </c>
    </row>
    <row r="12" spans="1:5" ht="15" customHeight="1" x14ac:dyDescent="0.25">
      <c r="A12" s="26" t="s">
        <v>18</v>
      </c>
      <c r="B12" s="33" t="s">
        <v>19</v>
      </c>
      <c r="C12" s="16">
        <v>38500</v>
      </c>
      <c r="D12" s="16">
        <v>38331.800000000003</v>
      </c>
      <c r="E12" s="24">
        <f t="shared" si="0"/>
        <v>99.563116883116891</v>
      </c>
    </row>
    <row r="13" spans="1:5" ht="15" customHeight="1" x14ac:dyDescent="0.25">
      <c r="A13" s="26" t="s">
        <v>20</v>
      </c>
      <c r="B13" s="33" t="s">
        <v>21</v>
      </c>
      <c r="C13" s="16">
        <v>14400</v>
      </c>
      <c r="D13" s="16">
        <v>14058.3</v>
      </c>
      <c r="E13" s="24">
        <f t="shared" si="0"/>
        <v>97.627083333333331</v>
      </c>
    </row>
    <row r="14" spans="1:5" s="23" customFormat="1" ht="15" customHeight="1" x14ac:dyDescent="0.25">
      <c r="A14" s="27" t="s">
        <v>22</v>
      </c>
      <c r="B14" s="33" t="s">
        <v>23</v>
      </c>
      <c r="C14" s="16">
        <v>29200</v>
      </c>
      <c r="D14" s="16">
        <v>28445.200000000001</v>
      </c>
      <c r="E14" s="24">
        <f t="shared" si="0"/>
        <v>97.415068493150699</v>
      </c>
    </row>
    <row r="15" spans="1:5" ht="15" customHeight="1" x14ac:dyDescent="0.25">
      <c r="A15" s="26" t="s">
        <v>24</v>
      </c>
      <c r="B15" s="33" t="s">
        <v>25</v>
      </c>
      <c r="C15" s="16">
        <v>17000</v>
      </c>
      <c r="D15" s="16">
        <v>16841.900000000001</v>
      </c>
      <c r="E15" s="24">
        <f t="shared" si="0"/>
        <v>99.070000000000007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21300</v>
      </c>
      <c r="D16" s="16">
        <v>21116.5</v>
      </c>
      <c r="E16" s="24">
        <f t="shared" si="0"/>
        <v>99.13849765258216</v>
      </c>
    </row>
    <row r="17" spans="1:5" ht="15" customHeight="1" x14ac:dyDescent="0.25">
      <c r="A17" s="26" t="s">
        <v>28</v>
      </c>
      <c r="B17" s="33" t="s">
        <v>29</v>
      </c>
      <c r="C17" s="16">
        <v>22000</v>
      </c>
      <c r="D17" s="16">
        <v>21747.4</v>
      </c>
      <c r="E17" s="24">
        <f t="shared" si="0"/>
        <v>98.851818181818189</v>
      </c>
    </row>
    <row r="18" spans="1:5" s="23" customFormat="1" ht="15" customHeight="1" x14ac:dyDescent="0.25">
      <c r="A18" s="27" t="s">
        <v>30</v>
      </c>
      <c r="B18" s="33" t="s">
        <v>31</v>
      </c>
      <c r="C18" s="16">
        <v>33800</v>
      </c>
      <c r="D18" s="16">
        <v>33715.599999999999</v>
      </c>
      <c r="E18" s="24">
        <f t="shared" si="0"/>
        <v>99.750295857988164</v>
      </c>
    </row>
    <row r="19" spans="1:5" ht="15" customHeight="1" x14ac:dyDescent="0.25">
      <c r="A19" s="26" t="s">
        <v>32</v>
      </c>
      <c r="B19" s="33" t="s">
        <v>33</v>
      </c>
      <c r="C19" s="16">
        <v>29200</v>
      </c>
      <c r="D19" s="16">
        <v>29147.200000000001</v>
      </c>
      <c r="E19" s="24">
        <f t="shared" si="0"/>
        <v>99.819178082191783</v>
      </c>
    </row>
    <row r="20" spans="1:5" s="23" customFormat="1" ht="15" customHeight="1" x14ac:dyDescent="0.25">
      <c r="A20" s="27"/>
      <c r="B20" s="28" t="s">
        <v>8</v>
      </c>
      <c r="C20" s="25">
        <f>C9+C6</f>
        <v>400521</v>
      </c>
      <c r="D20" s="25">
        <f>D6+D9</f>
        <v>397292.4</v>
      </c>
      <c r="E20" s="25">
        <f t="shared" si="0"/>
        <v>99.193899945321235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114.75" customHeight="1" x14ac:dyDescent="0.25">
      <c r="A2" s="77" t="s">
        <v>54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25">
        <f>C7+C8</f>
        <v>7266.9</v>
      </c>
      <c r="D6" s="67">
        <f>D7+D8</f>
        <v>7266.9</v>
      </c>
      <c r="E6" s="5">
        <f t="shared" ref="E6:E20" si="0">D6/C6*100</f>
        <v>100</v>
      </c>
    </row>
    <row r="7" spans="1:5" x14ac:dyDescent="0.25">
      <c r="A7" s="26"/>
      <c r="B7" s="38" t="s">
        <v>13</v>
      </c>
      <c r="C7" s="16">
        <v>4259.3</v>
      </c>
      <c r="D7" s="68">
        <v>4259.3</v>
      </c>
      <c r="E7" s="7">
        <f t="shared" si="0"/>
        <v>100</v>
      </c>
    </row>
    <row r="8" spans="1:5" x14ac:dyDescent="0.25">
      <c r="A8" s="26"/>
      <c r="B8" s="38" t="s">
        <v>14</v>
      </c>
      <c r="C8" s="24">
        <v>3007.6</v>
      </c>
      <c r="D8" s="63">
        <v>3007.6</v>
      </c>
      <c r="E8" s="7">
        <f t="shared" si="0"/>
        <v>100</v>
      </c>
    </row>
    <row r="9" spans="1:5" x14ac:dyDescent="0.25">
      <c r="A9" s="26"/>
      <c r="B9" s="37" t="s">
        <v>15</v>
      </c>
      <c r="C9" s="25">
        <f>SUM(C10:C19)</f>
        <v>24384.5</v>
      </c>
      <c r="D9" s="67">
        <f>D10+D11+D12+D13+D14+D15+D16+D17+D18+D19</f>
        <v>24384.5</v>
      </c>
      <c r="E9" s="7">
        <f t="shared" si="0"/>
        <v>100</v>
      </c>
    </row>
    <row r="10" spans="1:5" s="23" customFormat="1" x14ac:dyDescent="0.25">
      <c r="A10" s="27"/>
      <c r="B10" s="38" t="s">
        <v>16</v>
      </c>
      <c r="C10" s="9">
        <v>1403.7</v>
      </c>
      <c r="D10" s="9">
        <v>1403.7</v>
      </c>
      <c r="E10" s="5">
        <f t="shared" si="0"/>
        <v>100</v>
      </c>
    </row>
    <row r="11" spans="1:5" x14ac:dyDescent="0.25">
      <c r="A11" s="26"/>
      <c r="B11" s="39" t="s">
        <v>17</v>
      </c>
      <c r="C11" s="9">
        <v>681.8</v>
      </c>
      <c r="D11" s="9">
        <v>681.8</v>
      </c>
      <c r="E11" s="7">
        <f t="shared" si="0"/>
        <v>100</v>
      </c>
    </row>
    <row r="12" spans="1:5" x14ac:dyDescent="0.25">
      <c r="A12" s="26"/>
      <c r="B12" s="39" t="s">
        <v>19</v>
      </c>
      <c r="C12" s="9">
        <v>3708.2</v>
      </c>
      <c r="D12" s="9">
        <v>3708.2</v>
      </c>
      <c r="E12" s="7">
        <f t="shared" si="0"/>
        <v>100</v>
      </c>
    </row>
    <row r="13" spans="1:5" x14ac:dyDescent="0.25">
      <c r="A13" s="26"/>
      <c r="B13" s="39" t="s">
        <v>21</v>
      </c>
      <c r="C13" s="9">
        <v>1538.2</v>
      </c>
      <c r="D13" s="9">
        <v>1538.2</v>
      </c>
      <c r="E13" s="7">
        <f t="shared" si="0"/>
        <v>100</v>
      </c>
    </row>
    <row r="14" spans="1:5" s="23" customFormat="1" x14ac:dyDescent="0.25">
      <c r="A14" s="27"/>
      <c r="B14" s="39" t="s">
        <v>23</v>
      </c>
      <c r="C14" s="24">
        <v>5792.3</v>
      </c>
      <c r="D14" s="24">
        <v>5792.3</v>
      </c>
      <c r="E14" s="7">
        <f t="shared" si="0"/>
        <v>100</v>
      </c>
    </row>
    <row r="15" spans="1:5" x14ac:dyDescent="0.25">
      <c r="A15" s="26"/>
      <c r="B15" s="39" t="s">
        <v>25</v>
      </c>
      <c r="C15" s="24">
        <v>1350.4</v>
      </c>
      <c r="D15" s="24">
        <v>1350.4</v>
      </c>
      <c r="E15" s="7">
        <f t="shared" si="0"/>
        <v>100</v>
      </c>
    </row>
    <row r="16" spans="1:5" s="23" customFormat="1" x14ac:dyDescent="0.25">
      <c r="A16" s="26"/>
      <c r="B16" s="39" t="s">
        <v>27</v>
      </c>
      <c r="C16" s="24">
        <v>2118.6999999999998</v>
      </c>
      <c r="D16" s="24">
        <v>2118.6999999999998</v>
      </c>
      <c r="E16" s="7">
        <f t="shared" si="0"/>
        <v>100</v>
      </c>
    </row>
    <row r="17" spans="1:5" x14ac:dyDescent="0.25">
      <c r="A17" s="26"/>
      <c r="B17" s="39" t="s">
        <v>29</v>
      </c>
      <c r="C17" s="24">
        <v>1136.3</v>
      </c>
      <c r="D17" s="24">
        <v>1136.3</v>
      </c>
      <c r="E17" s="7">
        <f t="shared" si="0"/>
        <v>100</v>
      </c>
    </row>
    <row r="18" spans="1:5" s="23" customFormat="1" x14ac:dyDescent="0.25">
      <c r="A18" s="27"/>
      <c r="B18" s="39" t="s">
        <v>31</v>
      </c>
      <c r="C18" s="24">
        <v>1553.5</v>
      </c>
      <c r="D18" s="24">
        <v>1553.5</v>
      </c>
      <c r="E18" s="7">
        <f t="shared" si="0"/>
        <v>100</v>
      </c>
    </row>
    <row r="19" spans="1:5" x14ac:dyDescent="0.25">
      <c r="A19" s="26"/>
      <c r="B19" s="39" t="s">
        <v>33</v>
      </c>
      <c r="C19" s="24">
        <v>5101.3999999999996</v>
      </c>
      <c r="D19" s="24">
        <v>5101.3999999999996</v>
      </c>
      <c r="E19" s="7">
        <f t="shared" si="0"/>
        <v>100</v>
      </c>
    </row>
    <row r="20" spans="1:5" s="23" customFormat="1" x14ac:dyDescent="0.25">
      <c r="A20" s="27"/>
      <c r="B20" s="28" t="s">
        <v>8</v>
      </c>
      <c r="C20" s="25">
        <f>C6+C9</f>
        <v>31651.4</v>
      </c>
      <c r="D20" s="10">
        <f>D6+D9</f>
        <v>31651.4</v>
      </c>
      <c r="E20" s="25">
        <f t="shared" si="0"/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78.75" customHeight="1" x14ac:dyDescent="0.25">
      <c r="A2" s="77" t="s">
        <v>87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11">
        <f>C7+C8</f>
        <v>17620.7</v>
      </c>
      <c r="D6" s="66">
        <f>D7+D8</f>
        <v>17620.7</v>
      </c>
      <c r="E6" s="5">
        <f>D6/C6*100</f>
        <v>100</v>
      </c>
    </row>
    <row r="7" spans="1:5" x14ac:dyDescent="0.25">
      <c r="A7" s="26"/>
      <c r="B7" s="38" t="s">
        <v>13</v>
      </c>
      <c r="C7" s="16">
        <v>10565.5</v>
      </c>
      <c r="D7" s="16">
        <v>10565.5</v>
      </c>
      <c r="E7" s="24">
        <f>D7/C7*100</f>
        <v>100</v>
      </c>
    </row>
    <row r="8" spans="1:5" x14ac:dyDescent="0.25">
      <c r="A8" s="26"/>
      <c r="B8" s="38" t="s">
        <v>14</v>
      </c>
      <c r="C8" s="24">
        <v>7055.2</v>
      </c>
      <c r="D8" s="24">
        <v>7055.2</v>
      </c>
      <c r="E8" s="24">
        <f>D8/C8*100</f>
        <v>100</v>
      </c>
    </row>
    <row r="9" spans="1:5" x14ac:dyDescent="0.25">
      <c r="A9" s="26"/>
      <c r="B9" s="37" t="s">
        <v>15</v>
      </c>
      <c r="C9" s="25">
        <f>SUM(C10:C19)</f>
        <v>63104.5</v>
      </c>
      <c r="D9" s="67">
        <f>D10+D11+D12+D13+D14+D15+D16+D17+D18+D19</f>
        <v>63104.5</v>
      </c>
      <c r="E9" s="25">
        <f>D9/C9*100</f>
        <v>100</v>
      </c>
    </row>
    <row r="10" spans="1:5" s="23" customFormat="1" x14ac:dyDescent="0.25">
      <c r="A10" s="27"/>
      <c r="B10" s="38" t="s">
        <v>16</v>
      </c>
      <c r="C10" s="16">
        <v>2558.1</v>
      </c>
      <c r="D10" s="16">
        <v>2558.1</v>
      </c>
      <c r="E10" s="24">
        <f>D10/C10*100</f>
        <v>100</v>
      </c>
    </row>
    <row r="11" spans="1:5" x14ac:dyDescent="0.25">
      <c r="A11" s="26"/>
      <c r="B11" s="39" t="s">
        <v>17</v>
      </c>
      <c r="C11" s="16">
        <v>1381.2</v>
      </c>
      <c r="D11" s="16">
        <v>1381.2</v>
      </c>
      <c r="E11" s="24">
        <f t="shared" ref="E11:E19" si="0">D11/C11*100</f>
        <v>100</v>
      </c>
    </row>
    <row r="12" spans="1:5" x14ac:dyDescent="0.25">
      <c r="A12" s="26"/>
      <c r="B12" s="39" t="s">
        <v>19</v>
      </c>
      <c r="C12" s="16">
        <v>10135.1</v>
      </c>
      <c r="D12" s="16">
        <v>10135.1</v>
      </c>
      <c r="E12" s="24">
        <f t="shared" si="0"/>
        <v>100</v>
      </c>
    </row>
    <row r="13" spans="1:5" x14ac:dyDescent="0.25">
      <c r="A13" s="26"/>
      <c r="B13" s="39" t="s">
        <v>21</v>
      </c>
      <c r="C13" s="16">
        <v>5887.5</v>
      </c>
      <c r="D13" s="16">
        <v>5887.5</v>
      </c>
      <c r="E13" s="24">
        <f t="shared" si="0"/>
        <v>100</v>
      </c>
    </row>
    <row r="14" spans="1:5" s="23" customFormat="1" x14ac:dyDescent="0.25">
      <c r="A14" s="27"/>
      <c r="B14" s="39" t="s">
        <v>23</v>
      </c>
      <c r="C14" s="16">
        <v>14131.9</v>
      </c>
      <c r="D14" s="16">
        <v>14131.9</v>
      </c>
      <c r="E14" s="24">
        <f t="shared" si="0"/>
        <v>100</v>
      </c>
    </row>
    <row r="15" spans="1:5" x14ac:dyDescent="0.25">
      <c r="A15" s="26"/>
      <c r="B15" s="39" t="s">
        <v>25</v>
      </c>
      <c r="C15" s="16">
        <v>2989.5</v>
      </c>
      <c r="D15" s="16">
        <v>2989.5</v>
      </c>
      <c r="E15" s="24">
        <f t="shared" si="0"/>
        <v>100</v>
      </c>
    </row>
    <row r="16" spans="1:5" s="23" customFormat="1" x14ac:dyDescent="0.25">
      <c r="A16" s="26"/>
      <c r="B16" s="39" t="s">
        <v>27</v>
      </c>
      <c r="C16" s="16">
        <v>5452.5</v>
      </c>
      <c r="D16" s="16">
        <v>5452.5</v>
      </c>
      <c r="E16" s="24">
        <f t="shared" si="0"/>
        <v>100</v>
      </c>
    </row>
    <row r="17" spans="1:5" x14ac:dyDescent="0.25">
      <c r="A17" s="26"/>
      <c r="B17" s="39" t="s">
        <v>29</v>
      </c>
      <c r="C17" s="16">
        <v>6294.5</v>
      </c>
      <c r="D17" s="16">
        <v>6294.5</v>
      </c>
      <c r="E17" s="24">
        <f t="shared" si="0"/>
        <v>100</v>
      </c>
    </row>
    <row r="18" spans="1:5" s="23" customFormat="1" x14ac:dyDescent="0.25">
      <c r="A18" s="27"/>
      <c r="B18" s="39" t="s">
        <v>31</v>
      </c>
      <c r="C18" s="16">
        <v>8859.6</v>
      </c>
      <c r="D18" s="16">
        <v>8859.6</v>
      </c>
      <c r="E18" s="24">
        <f t="shared" si="0"/>
        <v>100</v>
      </c>
    </row>
    <row r="19" spans="1:5" x14ac:dyDescent="0.25">
      <c r="A19" s="26"/>
      <c r="B19" s="39" t="s">
        <v>33</v>
      </c>
      <c r="C19" s="16">
        <v>5414.6</v>
      </c>
      <c r="D19" s="16">
        <v>5414.6</v>
      </c>
      <c r="E19" s="24">
        <f t="shared" si="0"/>
        <v>100</v>
      </c>
    </row>
    <row r="20" spans="1:5" s="23" customFormat="1" x14ac:dyDescent="0.25">
      <c r="A20" s="27"/>
      <c r="B20" s="28" t="s">
        <v>8</v>
      </c>
      <c r="C20" s="25">
        <f>C6+C9</f>
        <v>80725.2</v>
      </c>
      <c r="D20" s="10">
        <f>D6+D9</f>
        <v>80725.2</v>
      </c>
      <c r="E20" s="25">
        <f>D20/C20*100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opLeftCell="A2"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3" width="16.42578125" style="20" customWidth="1"/>
    <col min="4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54" customHeight="1" x14ac:dyDescent="0.25">
      <c r="A2" s="77" t="s">
        <v>97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20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25">
        <f>C7+C8</f>
        <v>807661.70000000007</v>
      </c>
      <c r="D6" s="25">
        <f>D7+D8</f>
        <v>807661.70000000007</v>
      </c>
      <c r="E6" s="25">
        <f t="shared" ref="E6:E20" si="0">D6/C6*100</f>
        <v>100</v>
      </c>
    </row>
    <row r="7" spans="1:5" x14ac:dyDescent="0.25">
      <c r="A7" s="26"/>
      <c r="B7" s="38" t="s">
        <v>13</v>
      </c>
      <c r="C7" s="64">
        <v>552698.30000000005</v>
      </c>
      <c r="D7" s="65">
        <v>552698.30000000005</v>
      </c>
      <c r="E7" s="24">
        <f t="shared" si="0"/>
        <v>100</v>
      </c>
    </row>
    <row r="8" spans="1:5" x14ac:dyDescent="0.25">
      <c r="A8" s="26"/>
      <c r="B8" s="38" t="s">
        <v>14</v>
      </c>
      <c r="C8" s="64">
        <v>254963.4</v>
      </c>
      <c r="D8" s="65">
        <v>254963.4</v>
      </c>
      <c r="E8" s="24">
        <f t="shared" si="0"/>
        <v>100</v>
      </c>
    </row>
    <row r="9" spans="1:5" x14ac:dyDescent="0.25">
      <c r="A9" s="26"/>
      <c r="B9" s="37" t="s">
        <v>15</v>
      </c>
      <c r="C9" s="25">
        <f>SUM(C10:C19)</f>
        <v>2378397.2000000002</v>
      </c>
      <c r="D9" s="25">
        <f>SUM(D10:D19)</f>
        <v>2378333.5</v>
      </c>
      <c r="E9" s="25">
        <f t="shared" si="0"/>
        <v>99.997321725740335</v>
      </c>
    </row>
    <row r="10" spans="1:5" s="23" customFormat="1" x14ac:dyDescent="0.25">
      <c r="A10" s="27"/>
      <c r="B10" s="38" t="s">
        <v>16</v>
      </c>
      <c r="C10" s="64">
        <v>102650.2</v>
      </c>
      <c r="D10" s="65">
        <v>102650.2</v>
      </c>
      <c r="E10" s="25">
        <f t="shared" si="0"/>
        <v>100</v>
      </c>
    </row>
    <row r="11" spans="1:5" x14ac:dyDescent="0.25">
      <c r="A11" s="26"/>
      <c r="B11" s="39" t="s">
        <v>17</v>
      </c>
      <c r="C11" s="64">
        <v>142929</v>
      </c>
      <c r="D11" s="65">
        <v>142929</v>
      </c>
      <c r="E11" s="24">
        <f t="shared" si="0"/>
        <v>100</v>
      </c>
    </row>
    <row r="12" spans="1:5" x14ac:dyDescent="0.25">
      <c r="A12" s="26"/>
      <c r="B12" s="39" t="s">
        <v>19</v>
      </c>
      <c r="C12" s="64">
        <v>348381.7</v>
      </c>
      <c r="D12" s="65">
        <v>348381.7</v>
      </c>
      <c r="E12" s="24">
        <f t="shared" si="0"/>
        <v>100</v>
      </c>
    </row>
    <row r="13" spans="1:5" x14ac:dyDescent="0.25">
      <c r="A13" s="26"/>
      <c r="B13" s="39" t="s">
        <v>21</v>
      </c>
      <c r="C13" s="64">
        <v>280076.7</v>
      </c>
      <c r="D13" s="65">
        <v>280076.7</v>
      </c>
      <c r="E13" s="24">
        <f t="shared" si="0"/>
        <v>100</v>
      </c>
    </row>
    <row r="14" spans="1:5" s="23" customFormat="1" x14ac:dyDescent="0.25">
      <c r="A14" s="27"/>
      <c r="B14" s="39" t="s">
        <v>23</v>
      </c>
      <c r="C14" s="64">
        <v>303213.40000000002</v>
      </c>
      <c r="D14" s="65">
        <v>303213.40000000002</v>
      </c>
      <c r="E14" s="25">
        <f t="shared" si="0"/>
        <v>100</v>
      </c>
    </row>
    <row r="15" spans="1:5" x14ac:dyDescent="0.25">
      <c r="A15" s="26"/>
      <c r="B15" s="39" t="s">
        <v>25</v>
      </c>
      <c r="C15" s="64">
        <v>91920.6</v>
      </c>
      <c r="D15" s="65">
        <v>91920.6</v>
      </c>
      <c r="E15" s="24">
        <f t="shared" si="0"/>
        <v>100</v>
      </c>
    </row>
    <row r="16" spans="1:5" s="23" customFormat="1" x14ac:dyDescent="0.25">
      <c r="A16" s="26"/>
      <c r="B16" s="39" t="s">
        <v>27</v>
      </c>
      <c r="C16" s="64">
        <v>285269.2</v>
      </c>
      <c r="D16" s="65">
        <v>285269.2</v>
      </c>
      <c r="E16" s="24">
        <f t="shared" si="0"/>
        <v>100</v>
      </c>
    </row>
    <row r="17" spans="1:5" x14ac:dyDescent="0.25">
      <c r="A17" s="26"/>
      <c r="B17" s="39" t="s">
        <v>29</v>
      </c>
      <c r="C17" s="64">
        <v>160213.79999999999</v>
      </c>
      <c r="D17" s="65">
        <v>160213.79999999999</v>
      </c>
      <c r="E17" s="24">
        <f t="shared" si="0"/>
        <v>100</v>
      </c>
    </row>
    <row r="18" spans="1:5" s="23" customFormat="1" x14ac:dyDescent="0.25">
      <c r="A18" s="27"/>
      <c r="B18" s="39" t="s">
        <v>31</v>
      </c>
      <c r="C18" s="64">
        <v>365307.2</v>
      </c>
      <c r="D18" s="65">
        <v>365307.2</v>
      </c>
      <c r="E18" s="25">
        <f t="shared" si="0"/>
        <v>100</v>
      </c>
    </row>
    <row r="19" spans="1:5" x14ac:dyDescent="0.25">
      <c r="A19" s="26"/>
      <c r="B19" s="39" t="s">
        <v>33</v>
      </c>
      <c r="C19" s="64">
        <v>298435.40000000002</v>
      </c>
      <c r="D19" s="65">
        <v>298371.7</v>
      </c>
      <c r="E19" s="24">
        <f t="shared" si="0"/>
        <v>99.978655347187356</v>
      </c>
    </row>
    <row r="20" spans="1:5" s="23" customFormat="1" x14ac:dyDescent="0.25">
      <c r="A20" s="27"/>
      <c r="B20" s="28" t="s">
        <v>8</v>
      </c>
      <c r="C20" s="25">
        <f>C6+C9</f>
        <v>3186058.9000000004</v>
      </c>
      <c r="D20" s="25">
        <f>D6+D9</f>
        <v>3185995.2</v>
      </c>
      <c r="E20" s="25">
        <f t="shared" si="0"/>
        <v>99.998000664708357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opLeftCell="A2"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68.25" customHeight="1" x14ac:dyDescent="0.25">
      <c r="A2" s="77" t="s">
        <v>55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11">
        <f>C7+C8</f>
        <v>506460.89999999997</v>
      </c>
      <c r="D6" s="25">
        <f>D7+D8</f>
        <v>506460.89999999997</v>
      </c>
      <c r="E6" s="5">
        <f t="shared" ref="E6:E20" si="0">D6/C6*100</f>
        <v>100</v>
      </c>
    </row>
    <row r="7" spans="1:5" x14ac:dyDescent="0.25">
      <c r="A7" s="26"/>
      <c r="B7" s="38" t="s">
        <v>13</v>
      </c>
      <c r="C7" s="62">
        <v>344130.6</v>
      </c>
      <c r="D7" s="63">
        <v>344130.6</v>
      </c>
      <c r="E7" s="7">
        <f t="shared" si="0"/>
        <v>100</v>
      </c>
    </row>
    <row r="8" spans="1:5" x14ac:dyDescent="0.25">
      <c r="A8" s="26"/>
      <c r="B8" s="38" t="s">
        <v>14</v>
      </c>
      <c r="C8" s="62">
        <v>162330.29999999999</v>
      </c>
      <c r="D8" s="63">
        <v>162330.29999999999</v>
      </c>
      <c r="E8" s="7">
        <f t="shared" si="0"/>
        <v>100</v>
      </c>
    </row>
    <row r="9" spans="1:5" x14ac:dyDescent="0.25">
      <c r="A9" s="26"/>
      <c r="B9" s="37" t="s">
        <v>15</v>
      </c>
      <c r="C9" s="11">
        <f>SUM(C10:C19)</f>
        <v>988420.50000000012</v>
      </c>
      <c r="D9" s="25">
        <f>SUM(D10:D19)</f>
        <v>988420.50000000012</v>
      </c>
      <c r="E9" s="5">
        <f t="shared" si="0"/>
        <v>100</v>
      </c>
    </row>
    <row r="10" spans="1:5" s="23" customFormat="1" x14ac:dyDescent="0.25">
      <c r="A10" s="27"/>
      <c r="B10" s="38" t="s">
        <v>16</v>
      </c>
      <c r="C10" s="62">
        <v>45746.5</v>
      </c>
      <c r="D10" s="63">
        <v>45746.5</v>
      </c>
      <c r="E10" s="7">
        <f t="shared" si="0"/>
        <v>100</v>
      </c>
    </row>
    <row r="11" spans="1:5" x14ac:dyDescent="0.25">
      <c r="A11" s="26"/>
      <c r="B11" s="39" t="s">
        <v>17</v>
      </c>
      <c r="C11" s="62">
        <v>44185.2</v>
      </c>
      <c r="D11" s="63">
        <v>44185.2</v>
      </c>
      <c r="E11" s="7">
        <f t="shared" si="0"/>
        <v>100</v>
      </c>
    </row>
    <row r="12" spans="1:5" x14ac:dyDescent="0.25">
      <c r="A12" s="26"/>
      <c r="B12" s="39" t="s">
        <v>19</v>
      </c>
      <c r="C12" s="62">
        <v>152769.79999999999</v>
      </c>
      <c r="D12" s="63">
        <v>152769.79999999999</v>
      </c>
      <c r="E12" s="7">
        <f t="shared" si="0"/>
        <v>100</v>
      </c>
    </row>
    <row r="13" spans="1:5" x14ac:dyDescent="0.25">
      <c r="A13" s="26"/>
      <c r="B13" s="39" t="s">
        <v>21</v>
      </c>
      <c r="C13" s="62">
        <v>114496.7</v>
      </c>
      <c r="D13" s="63">
        <v>114496.7</v>
      </c>
      <c r="E13" s="7">
        <f t="shared" si="0"/>
        <v>100</v>
      </c>
    </row>
    <row r="14" spans="1:5" s="23" customFormat="1" x14ac:dyDescent="0.25">
      <c r="A14" s="27"/>
      <c r="B14" s="39" t="s">
        <v>23</v>
      </c>
      <c r="C14" s="62">
        <v>131564.79999999999</v>
      </c>
      <c r="D14" s="63">
        <v>131564.79999999999</v>
      </c>
      <c r="E14" s="7">
        <f t="shared" si="0"/>
        <v>100</v>
      </c>
    </row>
    <row r="15" spans="1:5" x14ac:dyDescent="0.25">
      <c r="A15" s="26"/>
      <c r="B15" s="39" t="s">
        <v>25</v>
      </c>
      <c r="C15" s="62">
        <v>52841.4</v>
      </c>
      <c r="D15" s="63">
        <v>52841.4</v>
      </c>
      <c r="E15" s="7">
        <f t="shared" si="0"/>
        <v>100</v>
      </c>
    </row>
    <row r="16" spans="1:5" s="23" customFormat="1" x14ac:dyDescent="0.25">
      <c r="A16" s="26"/>
      <c r="B16" s="39" t="s">
        <v>27</v>
      </c>
      <c r="C16" s="62">
        <v>115976.4</v>
      </c>
      <c r="D16" s="63">
        <v>115976.4</v>
      </c>
      <c r="E16" s="7">
        <f t="shared" si="0"/>
        <v>100</v>
      </c>
    </row>
    <row r="17" spans="1:5" x14ac:dyDescent="0.25">
      <c r="A17" s="26"/>
      <c r="B17" s="39" t="s">
        <v>29</v>
      </c>
      <c r="C17" s="62">
        <v>60267.6</v>
      </c>
      <c r="D17" s="63">
        <v>60267.6</v>
      </c>
      <c r="E17" s="7">
        <f t="shared" si="0"/>
        <v>100</v>
      </c>
    </row>
    <row r="18" spans="1:5" s="23" customFormat="1" x14ac:dyDescent="0.25">
      <c r="A18" s="27"/>
      <c r="B18" s="39" t="s">
        <v>31</v>
      </c>
      <c r="C18" s="62">
        <v>133289.20000000001</v>
      </c>
      <c r="D18" s="63">
        <v>133289.20000000001</v>
      </c>
      <c r="E18" s="7">
        <f t="shared" si="0"/>
        <v>100</v>
      </c>
    </row>
    <row r="19" spans="1:5" x14ac:dyDescent="0.25">
      <c r="A19" s="26"/>
      <c r="B19" s="39" t="s">
        <v>33</v>
      </c>
      <c r="C19" s="62">
        <v>137282.9</v>
      </c>
      <c r="D19" s="63">
        <v>137282.9</v>
      </c>
      <c r="E19" s="7">
        <f t="shared" si="0"/>
        <v>100</v>
      </c>
    </row>
    <row r="20" spans="1:5" s="23" customFormat="1" x14ac:dyDescent="0.25">
      <c r="A20" s="27"/>
      <c r="B20" s="28" t="s">
        <v>8</v>
      </c>
      <c r="C20" s="25">
        <f>C6+C9</f>
        <v>1494881.4000000001</v>
      </c>
      <c r="D20" s="10">
        <f>D6+D9</f>
        <v>1494881.4000000001</v>
      </c>
      <c r="E20" s="5">
        <f t="shared" si="0"/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70.5" customHeight="1" x14ac:dyDescent="0.25">
      <c r="A2" s="77" t="s">
        <v>56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25">
        <f>C7+C8</f>
        <v>1533.3</v>
      </c>
      <c r="D6" s="25">
        <f>D7+D8</f>
        <v>1397.7</v>
      </c>
      <c r="E6" s="25">
        <f t="shared" ref="E6:E20" si="0">D6/C6*100</f>
        <v>91.156329485423598</v>
      </c>
    </row>
    <row r="7" spans="1:5" x14ac:dyDescent="0.25">
      <c r="A7" s="26"/>
      <c r="B7" s="38" t="s">
        <v>13</v>
      </c>
      <c r="C7" s="16">
        <v>0</v>
      </c>
      <c r="D7" s="24">
        <v>0</v>
      </c>
      <c r="E7" s="24">
        <v>0</v>
      </c>
    </row>
    <row r="8" spans="1:5" x14ac:dyDescent="0.25">
      <c r="A8" s="26"/>
      <c r="B8" s="38" t="s">
        <v>14</v>
      </c>
      <c r="C8" s="61">
        <v>1533.3</v>
      </c>
      <c r="D8" s="61">
        <v>1397.7</v>
      </c>
      <c r="E8" s="24">
        <f t="shared" si="0"/>
        <v>91.156329485423598</v>
      </c>
    </row>
    <row r="9" spans="1:5" ht="24" customHeight="1" x14ac:dyDescent="0.25">
      <c r="A9" s="26"/>
      <c r="B9" s="37" t="s">
        <v>15</v>
      </c>
      <c r="C9" s="25">
        <f>SUM(C10:C19)</f>
        <v>92853.300000000017</v>
      </c>
      <c r="D9" s="25">
        <f>SUM(D10:D19)</f>
        <v>92576.700000000012</v>
      </c>
      <c r="E9" s="25">
        <f t="shared" si="0"/>
        <v>99.702110748890988</v>
      </c>
    </row>
    <row r="10" spans="1:5" s="23" customFormat="1" x14ac:dyDescent="0.25">
      <c r="A10" s="27"/>
      <c r="B10" s="38" t="s">
        <v>16</v>
      </c>
      <c r="C10" s="61">
        <v>4789.5</v>
      </c>
      <c r="D10" s="61">
        <v>4737.5</v>
      </c>
      <c r="E10" s="24">
        <f t="shared" si="0"/>
        <v>98.914291679716044</v>
      </c>
    </row>
    <row r="11" spans="1:5" x14ac:dyDescent="0.25">
      <c r="A11" s="26"/>
      <c r="B11" s="39" t="s">
        <v>17</v>
      </c>
      <c r="C11" s="61">
        <v>10735.3</v>
      </c>
      <c r="D11" s="61">
        <v>10735.3</v>
      </c>
      <c r="E11" s="24">
        <f t="shared" si="0"/>
        <v>100</v>
      </c>
    </row>
    <row r="12" spans="1:5" x14ac:dyDescent="0.25">
      <c r="A12" s="26"/>
      <c r="B12" s="39" t="s">
        <v>19</v>
      </c>
      <c r="C12" s="61">
        <v>15743</v>
      </c>
      <c r="D12" s="61">
        <v>15743</v>
      </c>
      <c r="E12" s="24">
        <f t="shared" si="0"/>
        <v>100</v>
      </c>
    </row>
    <row r="13" spans="1:5" x14ac:dyDescent="0.25">
      <c r="A13" s="26"/>
      <c r="B13" s="39" t="s">
        <v>21</v>
      </c>
      <c r="C13" s="61">
        <v>5097.3999999999996</v>
      </c>
      <c r="D13" s="61">
        <v>5097.3999999999996</v>
      </c>
      <c r="E13" s="24">
        <f t="shared" si="0"/>
        <v>100</v>
      </c>
    </row>
    <row r="14" spans="1:5" s="23" customFormat="1" x14ac:dyDescent="0.25">
      <c r="A14" s="27"/>
      <c r="B14" s="39" t="s">
        <v>23</v>
      </c>
      <c r="C14" s="61">
        <v>16251.9</v>
      </c>
      <c r="D14" s="61">
        <v>16251.9</v>
      </c>
      <c r="E14" s="24">
        <f t="shared" si="0"/>
        <v>100</v>
      </c>
    </row>
    <row r="15" spans="1:5" x14ac:dyDescent="0.25">
      <c r="A15" s="26"/>
      <c r="B15" s="39" t="s">
        <v>25</v>
      </c>
      <c r="C15" s="61">
        <v>8113.8</v>
      </c>
      <c r="D15" s="61">
        <v>7907.2</v>
      </c>
      <c r="E15" s="24">
        <f t="shared" si="0"/>
        <v>97.453720821316764</v>
      </c>
    </row>
    <row r="16" spans="1:5" s="23" customFormat="1" x14ac:dyDescent="0.25">
      <c r="A16" s="26"/>
      <c r="B16" s="39" t="s">
        <v>27</v>
      </c>
      <c r="C16" s="61">
        <v>6383.6</v>
      </c>
      <c r="D16" s="61">
        <v>6383.6</v>
      </c>
      <c r="E16" s="24">
        <f t="shared" si="0"/>
        <v>100</v>
      </c>
    </row>
    <row r="17" spans="1:6" x14ac:dyDescent="0.25">
      <c r="A17" s="26"/>
      <c r="B17" s="39" t="s">
        <v>29</v>
      </c>
      <c r="C17" s="61">
        <v>5784.8</v>
      </c>
      <c r="D17" s="61">
        <v>5784.8</v>
      </c>
      <c r="E17" s="24">
        <f t="shared" si="0"/>
        <v>100</v>
      </c>
    </row>
    <row r="18" spans="1:6" s="23" customFormat="1" x14ac:dyDescent="0.25">
      <c r="A18" s="27"/>
      <c r="B18" s="39" t="s">
        <v>31</v>
      </c>
      <c r="C18" s="61">
        <v>1723.6</v>
      </c>
      <c r="D18" s="61">
        <v>1705.6</v>
      </c>
      <c r="E18" s="24">
        <f t="shared" si="0"/>
        <v>98.95567417034114</v>
      </c>
    </row>
    <row r="19" spans="1:6" x14ac:dyDescent="0.25">
      <c r="A19" s="26"/>
      <c r="B19" s="39" t="s">
        <v>33</v>
      </c>
      <c r="C19" s="61">
        <v>18230.400000000001</v>
      </c>
      <c r="D19" s="61">
        <v>18230.400000000001</v>
      </c>
      <c r="E19" s="24">
        <f t="shared" si="0"/>
        <v>100</v>
      </c>
    </row>
    <row r="20" spans="1:6" s="23" customFormat="1" x14ac:dyDescent="0.25">
      <c r="A20" s="27"/>
      <c r="B20" s="28" t="s">
        <v>8</v>
      </c>
      <c r="C20" s="25">
        <f>C6+C9</f>
        <v>94386.60000000002</v>
      </c>
      <c r="D20" s="25">
        <f>D6+D9</f>
        <v>93974.400000000009</v>
      </c>
      <c r="E20" s="25">
        <f t="shared" si="0"/>
        <v>99.563285466369152</v>
      </c>
    </row>
    <row r="23" spans="1:6" x14ac:dyDescent="0.25">
      <c r="B23" s="77"/>
      <c r="C23" s="78"/>
      <c r="D23" s="78"/>
      <c r="E23" s="78"/>
      <c r="F23" s="78"/>
    </row>
  </sheetData>
  <mergeCells count="4">
    <mergeCell ref="A1:E1"/>
    <mergeCell ref="A2:E2"/>
    <mergeCell ref="A3:E3"/>
    <mergeCell ref="B23:F23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5703125" defaultRowHeight="36.75" customHeight="1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ht="36.75" customHeight="1" x14ac:dyDescent="0.25">
      <c r="A1" s="71" t="s">
        <v>0</v>
      </c>
      <c r="B1" s="76"/>
      <c r="C1" s="76"/>
      <c r="D1" s="76"/>
      <c r="E1" s="76"/>
    </row>
    <row r="2" spans="1:5" ht="47.25" customHeight="1" x14ac:dyDescent="0.25">
      <c r="A2" s="77" t="s">
        <v>60</v>
      </c>
      <c r="B2" s="81"/>
      <c r="C2" s="81"/>
      <c r="D2" s="81"/>
      <c r="E2" s="81"/>
    </row>
    <row r="3" spans="1:5" ht="21.75" customHeight="1" x14ac:dyDescent="0.25">
      <c r="A3" s="73" t="s">
        <v>96</v>
      </c>
      <c r="B3" s="73"/>
      <c r="C3" s="73"/>
      <c r="D3" s="73"/>
      <c r="E3" s="73"/>
    </row>
    <row r="4" spans="1:5" ht="25.5" customHeight="1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.75" x14ac:dyDescent="0.25">
      <c r="A6" s="58"/>
      <c r="B6" s="41" t="s">
        <v>11</v>
      </c>
      <c r="C6" s="25">
        <f>C7+C8</f>
        <v>312.39999999999998</v>
      </c>
      <c r="D6" s="25">
        <f>D7+D8</f>
        <v>156.19999999999999</v>
      </c>
      <c r="E6" s="25">
        <f>D6/C6*100</f>
        <v>50</v>
      </c>
    </row>
    <row r="7" spans="1:5" ht="15.75" x14ac:dyDescent="0.25">
      <c r="A7" s="59" t="s">
        <v>12</v>
      </c>
      <c r="B7" s="35" t="s">
        <v>13</v>
      </c>
      <c r="C7" s="16">
        <v>312.39999999999998</v>
      </c>
      <c r="D7" s="24">
        <v>156.19999999999999</v>
      </c>
      <c r="E7" s="24">
        <f>D7/C7*100</f>
        <v>50</v>
      </c>
    </row>
    <row r="8" spans="1:5" ht="15.75" x14ac:dyDescent="0.25">
      <c r="A8" s="59" t="s">
        <v>4</v>
      </c>
      <c r="B8" s="35" t="s">
        <v>14</v>
      </c>
      <c r="C8" s="24">
        <v>0</v>
      </c>
      <c r="D8" s="24">
        <v>0</v>
      </c>
      <c r="E8" s="24">
        <v>0</v>
      </c>
    </row>
    <row r="9" spans="1:5" ht="15.75" x14ac:dyDescent="0.25">
      <c r="A9" s="60"/>
      <c r="B9" s="41" t="s">
        <v>15</v>
      </c>
      <c r="C9" s="25">
        <f>C10+C11+C12+C13+C14+C15+C16+C17+C18+C19</f>
        <v>56.4</v>
      </c>
      <c r="D9" s="25">
        <f>D10+D11+D12+D13+D14+D15+D16+D17+D18+D19</f>
        <v>55.1</v>
      </c>
      <c r="E9" s="25">
        <f t="shared" ref="E9" si="0">D9/C9*100</f>
        <v>97.695035460992912</v>
      </c>
    </row>
    <row r="10" spans="1:5" s="23" customFormat="1" ht="15.75" x14ac:dyDescent="0.25">
      <c r="A10" s="59" t="s">
        <v>6</v>
      </c>
      <c r="B10" s="35" t="s">
        <v>16</v>
      </c>
      <c r="C10" s="16">
        <v>0</v>
      </c>
      <c r="D10" s="24">
        <v>0</v>
      </c>
      <c r="E10" s="24">
        <v>0</v>
      </c>
    </row>
    <row r="11" spans="1:5" ht="15.75" x14ac:dyDescent="0.25">
      <c r="A11" s="59" t="s">
        <v>7</v>
      </c>
      <c r="B11" s="33" t="s">
        <v>17</v>
      </c>
      <c r="C11" s="16">
        <v>0</v>
      </c>
      <c r="D11" s="24">
        <v>0</v>
      </c>
      <c r="E11" s="24">
        <v>0</v>
      </c>
    </row>
    <row r="12" spans="1:5" ht="15.75" x14ac:dyDescent="0.25">
      <c r="A12" s="59" t="s">
        <v>18</v>
      </c>
      <c r="B12" s="33" t="s">
        <v>19</v>
      </c>
      <c r="C12" s="16">
        <v>56.4</v>
      </c>
      <c r="D12" s="16">
        <v>55.1</v>
      </c>
      <c r="E12" s="24">
        <f t="shared" ref="E12:E20" si="1">D12/C12*100</f>
        <v>97.695035460992912</v>
      </c>
    </row>
    <row r="13" spans="1:5" ht="15.75" x14ac:dyDescent="0.25">
      <c r="A13" s="59" t="s">
        <v>20</v>
      </c>
      <c r="B13" s="33" t="s">
        <v>21</v>
      </c>
      <c r="C13" s="16">
        <v>0</v>
      </c>
      <c r="D13" s="24">
        <v>0</v>
      </c>
      <c r="E13" s="24">
        <v>0</v>
      </c>
    </row>
    <row r="14" spans="1:5" s="23" customFormat="1" ht="15.75" x14ac:dyDescent="0.25">
      <c r="A14" s="59" t="s">
        <v>22</v>
      </c>
      <c r="B14" s="33" t="s">
        <v>23</v>
      </c>
      <c r="C14" s="24">
        <v>0</v>
      </c>
      <c r="D14" s="24">
        <v>0</v>
      </c>
      <c r="E14" s="24">
        <v>0</v>
      </c>
    </row>
    <row r="15" spans="1:5" ht="15.75" x14ac:dyDescent="0.25">
      <c r="A15" s="59" t="s">
        <v>24</v>
      </c>
      <c r="B15" s="33" t="s">
        <v>25</v>
      </c>
      <c r="C15" s="24">
        <v>0</v>
      </c>
      <c r="D15" s="24">
        <v>0</v>
      </c>
      <c r="E15" s="24">
        <v>0</v>
      </c>
    </row>
    <row r="16" spans="1:5" s="23" customFormat="1" ht="15.75" x14ac:dyDescent="0.25">
      <c r="A16" s="59" t="s">
        <v>26</v>
      </c>
      <c r="B16" s="33" t="s">
        <v>27</v>
      </c>
      <c r="C16" s="24">
        <v>0</v>
      </c>
      <c r="D16" s="24">
        <v>0</v>
      </c>
      <c r="E16" s="24">
        <v>0</v>
      </c>
    </row>
    <row r="17" spans="1:5" ht="15.75" x14ac:dyDescent="0.25">
      <c r="A17" s="59" t="s">
        <v>28</v>
      </c>
      <c r="B17" s="33" t="s">
        <v>29</v>
      </c>
      <c r="C17" s="24">
        <v>0</v>
      </c>
      <c r="D17" s="24">
        <v>0</v>
      </c>
      <c r="E17" s="24">
        <v>0</v>
      </c>
    </row>
    <row r="18" spans="1:5" s="23" customFormat="1" ht="15.75" x14ac:dyDescent="0.25">
      <c r="A18" s="59" t="s">
        <v>30</v>
      </c>
      <c r="B18" s="33" t="s">
        <v>31</v>
      </c>
      <c r="C18" s="24">
        <v>0</v>
      </c>
      <c r="D18" s="24">
        <v>0</v>
      </c>
      <c r="E18" s="24">
        <v>0</v>
      </c>
    </row>
    <row r="19" spans="1:5" ht="15.75" x14ac:dyDescent="0.25">
      <c r="A19" s="59" t="s">
        <v>32</v>
      </c>
      <c r="B19" s="33" t="s">
        <v>33</v>
      </c>
      <c r="C19" s="24">
        <v>0</v>
      </c>
      <c r="D19" s="24">
        <v>0</v>
      </c>
      <c r="E19" s="24">
        <v>0</v>
      </c>
    </row>
    <row r="20" spans="1:5" s="23" customFormat="1" ht="15.75" x14ac:dyDescent="0.25">
      <c r="A20" s="27"/>
      <c r="B20" s="28" t="s">
        <v>8</v>
      </c>
      <c r="C20" s="25">
        <f>C6+C9</f>
        <v>368.79999999999995</v>
      </c>
      <c r="D20" s="25">
        <f>D6+D9</f>
        <v>211.29999999999998</v>
      </c>
      <c r="E20" s="25">
        <f t="shared" si="1"/>
        <v>57.29392624728851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68.25" customHeight="1" x14ac:dyDescent="0.25">
      <c r="A2" s="77" t="s">
        <v>64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25">
        <f>C7+C8</f>
        <v>0</v>
      </c>
      <c r="D6" s="25">
        <f>D7+D8</f>
        <v>0</v>
      </c>
      <c r="E6" s="25">
        <v>0</v>
      </c>
    </row>
    <row r="7" spans="1:5" x14ac:dyDescent="0.25">
      <c r="A7" s="26"/>
      <c r="B7" s="38" t="s">
        <v>13</v>
      </c>
      <c r="C7" s="16"/>
      <c r="D7" s="24"/>
      <c r="E7" s="24">
        <v>0</v>
      </c>
    </row>
    <row r="8" spans="1:5" x14ac:dyDescent="0.25">
      <c r="A8" s="26"/>
      <c r="B8" s="38" t="s">
        <v>14</v>
      </c>
      <c r="C8" s="24"/>
      <c r="D8" s="24"/>
      <c r="E8" s="24">
        <v>0</v>
      </c>
    </row>
    <row r="9" spans="1:5" x14ac:dyDescent="0.25">
      <c r="A9" s="26"/>
      <c r="B9" s="37" t="s">
        <v>15</v>
      </c>
      <c r="C9" s="24">
        <f>SUM(C10:C19)</f>
        <v>0</v>
      </c>
      <c r="D9" s="24">
        <f>SUM(D10:D19)</f>
        <v>0</v>
      </c>
      <c r="E9" s="24">
        <v>0</v>
      </c>
    </row>
    <row r="10" spans="1:5" s="23" customFormat="1" x14ac:dyDescent="0.25">
      <c r="A10" s="27"/>
      <c r="B10" s="38" t="s">
        <v>16</v>
      </c>
      <c r="C10" s="3"/>
      <c r="D10" s="25"/>
      <c r="E10" s="25">
        <v>0</v>
      </c>
    </row>
    <row r="11" spans="1:5" x14ac:dyDescent="0.25">
      <c r="A11" s="26"/>
      <c r="B11" s="39" t="s">
        <v>17</v>
      </c>
      <c r="C11" s="16"/>
      <c r="D11" s="24"/>
      <c r="E11" s="24">
        <v>0</v>
      </c>
    </row>
    <row r="12" spans="1:5" x14ac:dyDescent="0.25">
      <c r="A12" s="26"/>
      <c r="B12" s="39" t="s">
        <v>19</v>
      </c>
      <c r="C12" s="16"/>
      <c r="D12" s="16"/>
      <c r="E12" s="24">
        <v>0</v>
      </c>
    </row>
    <row r="13" spans="1:5" x14ac:dyDescent="0.25">
      <c r="A13" s="26"/>
      <c r="B13" s="39" t="s">
        <v>21</v>
      </c>
      <c r="C13" s="16"/>
      <c r="D13" s="24"/>
      <c r="E13" s="24">
        <v>0</v>
      </c>
    </row>
    <row r="14" spans="1:5" s="23" customFormat="1" x14ac:dyDescent="0.25">
      <c r="A14" s="27"/>
      <c r="B14" s="39" t="s">
        <v>23</v>
      </c>
      <c r="C14" s="25"/>
      <c r="D14" s="25"/>
      <c r="E14" s="25">
        <v>0</v>
      </c>
    </row>
    <row r="15" spans="1:5" x14ac:dyDescent="0.25">
      <c r="A15" s="26"/>
      <c r="B15" s="39" t="s">
        <v>25</v>
      </c>
      <c r="C15" s="24"/>
      <c r="D15" s="24"/>
      <c r="E15" s="24">
        <v>0</v>
      </c>
    </row>
    <row r="16" spans="1:5" s="23" customFormat="1" x14ac:dyDescent="0.25">
      <c r="A16" s="26"/>
      <c r="B16" s="39" t="s">
        <v>27</v>
      </c>
      <c r="C16" s="24"/>
      <c r="D16" s="24"/>
      <c r="E16" s="24">
        <v>0</v>
      </c>
    </row>
    <row r="17" spans="1:5" x14ac:dyDescent="0.25">
      <c r="A17" s="26"/>
      <c r="B17" s="39" t="s">
        <v>29</v>
      </c>
      <c r="C17" s="24"/>
      <c r="D17" s="24"/>
      <c r="E17" s="24">
        <v>0</v>
      </c>
    </row>
    <row r="18" spans="1:5" s="23" customFormat="1" x14ac:dyDescent="0.25">
      <c r="A18" s="27"/>
      <c r="B18" s="39" t="s">
        <v>31</v>
      </c>
      <c r="C18" s="25"/>
      <c r="D18" s="25"/>
      <c r="E18" s="25">
        <v>0</v>
      </c>
    </row>
    <row r="19" spans="1:5" x14ac:dyDescent="0.25">
      <c r="A19" s="26"/>
      <c r="B19" s="39" t="s">
        <v>33</v>
      </c>
      <c r="C19" s="24"/>
      <c r="D19" s="24"/>
      <c r="E19" s="24">
        <v>0</v>
      </c>
    </row>
    <row r="20" spans="1:5" s="23" customFormat="1" x14ac:dyDescent="0.25">
      <c r="A20" s="27"/>
      <c r="B20" s="28" t="s">
        <v>8</v>
      </c>
      <c r="C20" s="25">
        <f>C6+C9</f>
        <v>0</v>
      </c>
      <c r="D20" s="25">
        <f>D6+D9</f>
        <v>0</v>
      </c>
      <c r="E20" s="25">
        <v>0</v>
      </c>
    </row>
    <row r="22" spans="1:5" x14ac:dyDescent="0.25">
      <c r="B22" s="82" t="s">
        <v>65</v>
      </c>
      <c r="C22" s="83"/>
      <c r="D22" s="84"/>
    </row>
  </sheetData>
  <mergeCells count="4">
    <mergeCell ref="A1:E1"/>
    <mergeCell ref="A2:E2"/>
    <mergeCell ref="A3:E3"/>
    <mergeCell ref="B22:D22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47.25" customHeight="1" x14ac:dyDescent="0.25">
      <c r="A2" s="77" t="s">
        <v>88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2.7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37" t="s">
        <v>11</v>
      </c>
      <c r="C6" s="25">
        <f>C7+C8</f>
        <v>21587.200000000001</v>
      </c>
      <c r="D6" s="25">
        <f>D7+D8</f>
        <v>21475.200000000001</v>
      </c>
      <c r="E6" s="12">
        <f>D6/C6*100</f>
        <v>99.481174029054259</v>
      </c>
    </row>
    <row r="7" spans="1:5" ht="15" customHeight="1" x14ac:dyDescent="0.25">
      <c r="A7" s="26"/>
      <c r="B7" s="38" t="s">
        <v>13</v>
      </c>
      <c r="C7" s="16">
        <v>16353.2</v>
      </c>
      <c r="D7" s="24">
        <v>16241.2</v>
      </c>
      <c r="E7" s="13">
        <f t="shared" ref="E7:E20" si="0">D7/C7*100</f>
        <v>99.315118753516131</v>
      </c>
    </row>
    <row r="8" spans="1:5" ht="15" customHeight="1" x14ac:dyDescent="0.25">
      <c r="A8" s="26"/>
      <c r="B8" s="38" t="s">
        <v>14</v>
      </c>
      <c r="C8" s="24">
        <v>5234</v>
      </c>
      <c r="D8" s="24">
        <v>5234</v>
      </c>
      <c r="E8" s="13">
        <f t="shared" si="0"/>
        <v>100</v>
      </c>
    </row>
    <row r="9" spans="1:5" ht="15" customHeight="1" x14ac:dyDescent="0.25">
      <c r="A9" s="26"/>
      <c r="B9" s="37" t="s">
        <v>15</v>
      </c>
      <c r="C9" s="25">
        <f>SUM(C10:C19)</f>
        <v>55308.899999999994</v>
      </c>
      <c r="D9" s="25">
        <f>SUM(D10:D19)</f>
        <v>55295.399999999994</v>
      </c>
      <c r="E9" s="12">
        <f t="shared" si="0"/>
        <v>99.97559163172653</v>
      </c>
    </row>
    <row r="10" spans="1:5" s="23" customFormat="1" ht="15" customHeight="1" x14ac:dyDescent="0.25">
      <c r="A10" s="27"/>
      <c r="B10" s="38" t="s">
        <v>16</v>
      </c>
      <c r="C10" s="16">
        <v>2265.5</v>
      </c>
      <c r="D10" s="24">
        <v>2265.5</v>
      </c>
      <c r="E10" s="13">
        <f t="shared" si="0"/>
        <v>100</v>
      </c>
    </row>
    <row r="11" spans="1:5" ht="15" customHeight="1" x14ac:dyDescent="0.25">
      <c r="A11" s="26"/>
      <c r="B11" s="39" t="s">
        <v>17</v>
      </c>
      <c r="C11" s="16">
        <v>3645.6</v>
      </c>
      <c r="D11" s="24">
        <v>3645.6</v>
      </c>
      <c r="E11" s="13">
        <f t="shared" si="0"/>
        <v>100</v>
      </c>
    </row>
    <row r="12" spans="1:5" ht="15" customHeight="1" x14ac:dyDescent="0.25">
      <c r="A12" s="26"/>
      <c r="B12" s="39" t="s">
        <v>19</v>
      </c>
      <c r="C12" s="16">
        <v>9817.1</v>
      </c>
      <c r="D12" s="16">
        <v>9817.1</v>
      </c>
      <c r="E12" s="13">
        <f t="shared" si="0"/>
        <v>100</v>
      </c>
    </row>
    <row r="13" spans="1:5" ht="15" customHeight="1" x14ac:dyDescent="0.25">
      <c r="A13" s="26"/>
      <c r="B13" s="39" t="s">
        <v>21</v>
      </c>
      <c r="C13" s="16">
        <v>5286.1</v>
      </c>
      <c r="D13" s="24">
        <v>5286.1</v>
      </c>
      <c r="E13" s="13">
        <f t="shared" si="0"/>
        <v>100</v>
      </c>
    </row>
    <row r="14" spans="1:5" s="23" customFormat="1" ht="15" customHeight="1" x14ac:dyDescent="0.25">
      <c r="A14" s="27"/>
      <c r="B14" s="39" t="s">
        <v>23</v>
      </c>
      <c r="C14" s="24">
        <v>7447.4</v>
      </c>
      <c r="D14" s="24">
        <v>7447.4</v>
      </c>
      <c r="E14" s="13">
        <f t="shared" si="0"/>
        <v>100</v>
      </c>
    </row>
    <row r="15" spans="1:5" ht="15" customHeight="1" x14ac:dyDescent="0.25">
      <c r="A15" s="26"/>
      <c r="B15" s="39" t="s">
        <v>25</v>
      </c>
      <c r="C15" s="24">
        <v>2499.8000000000002</v>
      </c>
      <c r="D15" s="24">
        <v>2499.8000000000002</v>
      </c>
      <c r="E15" s="13">
        <f t="shared" si="0"/>
        <v>100</v>
      </c>
    </row>
    <row r="16" spans="1:5" s="23" customFormat="1" ht="15" customHeight="1" x14ac:dyDescent="0.25">
      <c r="A16" s="26"/>
      <c r="B16" s="39" t="s">
        <v>27</v>
      </c>
      <c r="C16" s="24">
        <v>6379.8</v>
      </c>
      <c r="D16" s="24">
        <v>6366.3</v>
      </c>
      <c r="E16" s="13">
        <f t="shared" si="0"/>
        <v>99.788394620521018</v>
      </c>
    </row>
    <row r="17" spans="1:5" ht="15" customHeight="1" x14ac:dyDescent="0.25">
      <c r="A17" s="26"/>
      <c r="B17" s="39" t="s">
        <v>29</v>
      </c>
      <c r="C17" s="24">
        <v>3723.7</v>
      </c>
      <c r="D17" s="24">
        <v>3723.7</v>
      </c>
      <c r="E17" s="13">
        <f t="shared" si="0"/>
        <v>100</v>
      </c>
    </row>
    <row r="18" spans="1:5" s="23" customFormat="1" ht="15" customHeight="1" x14ac:dyDescent="0.25">
      <c r="A18" s="27"/>
      <c r="B18" s="39" t="s">
        <v>31</v>
      </c>
      <c r="C18" s="24">
        <v>8931.7000000000007</v>
      </c>
      <c r="D18" s="24">
        <v>8931.7000000000007</v>
      </c>
      <c r="E18" s="13">
        <f t="shared" si="0"/>
        <v>100</v>
      </c>
    </row>
    <row r="19" spans="1:5" ht="15" customHeight="1" x14ac:dyDescent="0.25">
      <c r="A19" s="26"/>
      <c r="B19" s="39" t="s">
        <v>33</v>
      </c>
      <c r="C19" s="24">
        <v>5312.2</v>
      </c>
      <c r="D19" s="24">
        <v>5312.2</v>
      </c>
      <c r="E19" s="13">
        <f t="shared" si="0"/>
        <v>100</v>
      </c>
    </row>
    <row r="20" spans="1:5" s="23" customFormat="1" ht="15" customHeight="1" x14ac:dyDescent="0.25">
      <c r="A20" s="27"/>
      <c r="B20" s="28" t="s">
        <v>8</v>
      </c>
      <c r="C20" s="25">
        <f>C6+C9</f>
        <v>76896.099999999991</v>
      </c>
      <c r="D20" s="25">
        <f>D6+D9</f>
        <v>76770.599999999991</v>
      </c>
      <c r="E20" s="12">
        <f t="shared" si="0"/>
        <v>99.836792763222064</v>
      </c>
    </row>
    <row r="21" spans="1:5" x14ac:dyDescent="0.25">
      <c r="B21" s="18"/>
      <c r="C21" s="18"/>
      <c r="D21" s="18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5703125" defaultRowHeight="15.75" x14ac:dyDescent="0.25"/>
  <cols>
    <col min="1" max="1" width="5.5703125" style="18" customWidth="1"/>
    <col min="2" max="2" width="74.5703125" style="19" customWidth="1"/>
    <col min="3" max="4" width="14.5703125" style="20" customWidth="1"/>
    <col min="5" max="5" width="14.5703125" style="18" customWidth="1"/>
    <col min="6" max="251" width="9.140625" style="18" customWidth="1"/>
    <col min="252" max="252" width="89" style="18" customWidth="1"/>
    <col min="253" max="255" width="18.5703125" style="18" customWidth="1"/>
    <col min="256" max="16384" width="15.570312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43.5" customHeight="1" x14ac:dyDescent="0.25">
      <c r="A2" s="77" t="s">
        <v>89</v>
      </c>
      <c r="B2" s="78"/>
      <c r="C2" s="78"/>
      <c r="D2" s="78"/>
      <c r="E2" s="78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37" t="s">
        <v>11</v>
      </c>
      <c r="C6" s="25">
        <f>C7+C8</f>
        <v>3001.5</v>
      </c>
      <c r="D6" s="25">
        <f>D7+D8</f>
        <v>3001.5</v>
      </c>
      <c r="E6" s="12">
        <f>D6/C6*100</f>
        <v>100</v>
      </c>
    </row>
    <row r="7" spans="1:5" ht="15" customHeight="1" x14ac:dyDescent="0.25">
      <c r="A7" s="26"/>
      <c r="B7" s="38" t="s">
        <v>13</v>
      </c>
      <c r="C7" s="16">
        <v>2418.6</v>
      </c>
      <c r="D7" s="16">
        <v>2418.6</v>
      </c>
      <c r="E7" s="13">
        <f t="shared" ref="E7:E20" si="0">D7/C7*100</f>
        <v>100</v>
      </c>
    </row>
    <row r="8" spans="1:5" ht="15" customHeight="1" x14ac:dyDescent="0.25">
      <c r="A8" s="26"/>
      <c r="B8" s="38" t="s">
        <v>14</v>
      </c>
      <c r="C8" s="24">
        <v>582.9</v>
      </c>
      <c r="D8" s="24">
        <v>582.9</v>
      </c>
      <c r="E8" s="13">
        <f t="shared" si="0"/>
        <v>100</v>
      </c>
    </row>
    <row r="9" spans="1:5" ht="15" customHeight="1" x14ac:dyDescent="0.25">
      <c r="A9" s="26"/>
      <c r="B9" s="37" t="s">
        <v>15</v>
      </c>
      <c r="C9" s="25">
        <f>SUM(C10:C19)</f>
        <v>5116.3999999999996</v>
      </c>
      <c r="D9" s="25">
        <f>SUM(D10:D19)</f>
        <v>5116.3999999999996</v>
      </c>
      <c r="E9" s="12">
        <f t="shared" si="0"/>
        <v>100</v>
      </c>
    </row>
    <row r="10" spans="1:5" s="23" customFormat="1" ht="15" customHeight="1" x14ac:dyDescent="0.25">
      <c r="A10" s="27"/>
      <c r="B10" s="38" t="s">
        <v>16</v>
      </c>
      <c r="C10" s="16">
        <v>199.9</v>
      </c>
      <c r="D10" s="16">
        <v>199.9</v>
      </c>
      <c r="E10" s="13">
        <f t="shared" si="0"/>
        <v>100</v>
      </c>
    </row>
    <row r="11" spans="1:5" ht="15" customHeight="1" x14ac:dyDescent="0.25">
      <c r="A11" s="26"/>
      <c r="B11" s="39" t="s">
        <v>17</v>
      </c>
      <c r="C11" s="16">
        <v>337.2</v>
      </c>
      <c r="D11" s="16">
        <v>337.2</v>
      </c>
      <c r="E11" s="13">
        <f t="shared" si="0"/>
        <v>100</v>
      </c>
    </row>
    <row r="12" spans="1:5" ht="15" customHeight="1" x14ac:dyDescent="0.25">
      <c r="A12" s="26"/>
      <c r="B12" s="39" t="s">
        <v>19</v>
      </c>
      <c r="C12" s="16">
        <v>856.1</v>
      </c>
      <c r="D12" s="16">
        <v>856.1</v>
      </c>
      <c r="E12" s="13">
        <f t="shared" si="0"/>
        <v>100</v>
      </c>
    </row>
    <row r="13" spans="1:5" ht="15" customHeight="1" x14ac:dyDescent="0.25">
      <c r="A13" s="26"/>
      <c r="B13" s="39" t="s">
        <v>21</v>
      </c>
      <c r="C13" s="16">
        <v>365.7</v>
      </c>
      <c r="D13" s="16">
        <v>365.7</v>
      </c>
      <c r="E13" s="13">
        <f t="shared" si="0"/>
        <v>100</v>
      </c>
    </row>
    <row r="14" spans="1:5" s="23" customFormat="1" ht="15" customHeight="1" x14ac:dyDescent="0.25">
      <c r="A14" s="27"/>
      <c r="B14" s="39" t="s">
        <v>23</v>
      </c>
      <c r="C14" s="24">
        <v>780</v>
      </c>
      <c r="D14" s="24">
        <v>780</v>
      </c>
      <c r="E14" s="13">
        <f t="shared" si="0"/>
        <v>100</v>
      </c>
    </row>
    <row r="15" spans="1:5" ht="15" customHeight="1" x14ac:dyDescent="0.25">
      <c r="A15" s="26"/>
      <c r="B15" s="39" t="s">
        <v>25</v>
      </c>
      <c r="C15" s="24">
        <v>242.3</v>
      </c>
      <c r="D15" s="24">
        <v>242.3</v>
      </c>
      <c r="E15" s="13">
        <f t="shared" si="0"/>
        <v>100</v>
      </c>
    </row>
    <row r="16" spans="1:5" s="23" customFormat="1" ht="15" customHeight="1" x14ac:dyDescent="0.25">
      <c r="A16" s="26"/>
      <c r="B16" s="39" t="s">
        <v>27</v>
      </c>
      <c r="C16" s="24">
        <v>525.6</v>
      </c>
      <c r="D16" s="24">
        <v>525.6</v>
      </c>
      <c r="E16" s="13">
        <f t="shared" si="0"/>
        <v>100</v>
      </c>
    </row>
    <row r="17" spans="1:5" ht="15" customHeight="1" x14ac:dyDescent="0.25">
      <c r="A17" s="26"/>
      <c r="B17" s="39" t="s">
        <v>29</v>
      </c>
      <c r="C17" s="24">
        <v>365.6</v>
      </c>
      <c r="D17" s="24">
        <v>365.6</v>
      </c>
      <c r="E17" s="13">
        <f t="shared" si="0"/>
        <v>100</v>
      </c>
    </row>
    <row r="18" spans="1:5" s="23" customFormat="1" ht="15" customHeight="1" x14ac:dyDescent="0.25">
      <c r="A18" s="27"/>
      <c r="B18" s="39" t="s">
        <v>31</v>
      </c>
      <c r="C18" s="24">
        <v>938.1</v>
      </c>
      <c r="D18" s="24">
        <v>938.1</v>
      </c>
      <c r="E18" s="13">
        <f t="shared" si="0"/>
        <v>100</v>
      </c>
    </row>
    <row r="19" spans="1:5" ht="15" customHeight="1" x14ac:dyDescent="0.25">
      <c r="A19" s="26"/>
      <c r="B19" s="39" t="s">
        <v>33</v>
      </c>
      <c r="C19" s="24">
        <v>505.9</v>
      </c>
      <c r="D19" s="24">
        <v>505.9</v>
      </c>
      <c r="E19" s="13">
        <f t="shared" si="0"/>
        <v>100</v>
      </c>
    </row>
    <row r="20" spans="1:5" s="23" customFormat="1" ht="15" customHeight="1" x14ac:dyDescent="0.25">
      <c r="A20" s="27"/>
      <c r="B20" s="28" t="s">
        <v>8</v>
      </c>
      <c r="C20" s="25">
        <f>C6+C9</f>
        <v>8117.9</v>
      </c>
      <c r="D20" s="25">
        <f>D6+D9</f>
        <v>8117.9</v>
      </c>
      <c r="E20" s="12">
        <f t="shared" si="0"/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7"/>
  <sheetViews>
    <sheetView zoomScaleSheetLayoutView="80" workbookViewId="0">
      <selection activeCell="A7" sqref="A7"/>
    </sheetView>
  </sheetViews>
  <sheetFormatPr defaultRowHeight="15.75" x14ac:dyDescent="0.25"/>
  <cols>
    <col min="1" max="1" width="5.7109375" style="18" customWidth="1"/>
    <col min="2" max="2" width="74.5703125" style="19" customWidth="1"/>
    <col min="3" max="4" width="14.7109375" style="20" customWidth="1"/>
    <col min="5" max="5" width="14.7109375" style="18" customWidth="1"/>
    <col min="6" max="7" width="9.140625" style="18" customWidth="1"/>
    <col min="8" max="8" width="6.140625" style="18" bestFit="1" customWidth="1"/>
    <col min="9" max="9" width="26.7109375" style="18" bestFit="1" customWidth="1"/>
    <col min="10" max="10" width="19.7109375" style="18" customWidth="1"/>
    <col min="11" max="11" width="23.28515625" style="18" customWidth="1"/>
    <col min="12" max="12" width="23.7109375" style="18" customWidth="1"/>
    <col min="13" max="250" width="9.140625" style="18" customWidth="1"/>
    <col min="251" max="251" width="89" style="18" customWidth="1"/>
    <col min="252" max="254" width="18.7109375" style="18" customWidth="1"/>
    <col min="255" max="16384" width="9.140625" style="18"/>
  </cols>
  <sheetData>
    <row r="1" spans="1:5" x14ac:dyDescent="0.25">
      <c r="A1" s="71" t="s">
        <v>0</v>
      </c>
      <c r="B1" s="72"/>
      <c r="C1" s="72"/>
      <c r="D1" s="72"/>
      <c r="E1" s="72"/>
    </row>
    <row r="2" spans="1:5" ht="48" customHeight="1" x14ac:dyDescent="0.25">
      <c r="A2" s="74" t="s">
        <v>35</v>
      </c>
      <c r="B2" s="75"/>
      <c r="C2" s="75"/>
      <c r="D2" s="75"/>
      <c r="E2" s="75"/>
    </row>
    <row r="3" spans="1:5" x14ac:dyDescent="0.25">
      <c r="A3" s="73" t="s">
        <v>93</v>
      </c>
      <c r="B3" s="72"/>
      <c r="C3" s="72"/>
      <c r="D3" s="72"/>
      <c r="E3" s="72"/>
    </row>
    <row r="4" spans="1:5" x14ac:dyDescent="0.25">
      <c r="B4" s="19" t="s">
        <v>1</v>
      </c>
      <c r="E4" s="20" t="s">
        <v>2</v>
      </c>
    </row>
    <row r="5" spans="1:5" ht="13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s="1" customFormat="1" ht="15" customHeight="1" x14ac:dyDescent="0.25">
      <c r="A6" s="40"/>
      <c r="B6" s="41" t="s">
        <v>15</v>
      </c>
      <c r="C6" s="25">
        <f>SUM(C7:C16)</f>
        <v>21735.599999999999</v>
      </c>
      <c r="D6" s="25">
        <f>SUM(D7:D16)</f>
        <v>21735.599999999999</v>
      </c>
      <c r="E6" s="25">
        <f t="shared" ref="E6:E17" si="0">D6/C6*100</f>
        <v>100</v>
      </c>
    </row>
    <row r="7" spans="1:5" s="2" customFormat="1" ht="15" customHeight="1" x14ac:dyDescent="0.25">
      <c r="A7" s="69" t="s">
        <v>6</v>
      </c>
      <c r="B7" s="35" t="s">
        <v>16</v>
      </c>
      <c r="C7" s="16">
        <v>1259.3</v>
      </c>
      <c r="D7" s="16">
        <v>1259.3</v>
      </c>
      <c r="E7" s="24">
        <f t="shared" si="0"/>
        <v>100</v>
      </c>
    </row>
    <row r="8" spans="1:5" s="1" customFormat="1" ht="15" customHeight="1" x14ac:dyDescent="0.25">
      <c r="A8" s="69" t="s">
        <v>7</v>
      </c>
      <c r="B8" s="33" t="s">
        <v>17</v>
      </c>
      <c r="C8" s="16">
        <v>1118.4000000000001</v>
      </c>
      <c r="D8" s="16">
        <v>1118.4000000000001</v>
      </c>
      <c r="E8" s="24">
        <f t="shared" si="0"/>
        <v>100</v>
      </c>
    </row>
    <row r="9" spans="1:5" s="1" customFormat="1" ht="15" customHeight="1" x14ac:dyDescent="0.25">
      <c r="A9" s="69" t="s">
        <v>18</v>
      </c>
      <c r="B9" s="33" t="s">
        <v>19</v>
      </c>
      <c r="C9" s="16">
        <v>3437.6</v>
      </c>
      <c r="D9" s="16">
        <v>3437.6</v>
      </c>
      <c r="E9" s="24">
        <f t="shared" si="0"/>
        <v>100</v>
      </c>
    </row>
    <row r="10" spans="1:5" s="1" customFormat="1" ht="15" customHeight="1" x14ac:dyDescent="0.25">
      <c r="A10" s="69" t="s">
        <v>20</v>
      </c>
      <c r="B10" s="33" t="s">
        <v>21</v>
      </c>
      <c r="C10" s="16">
        <v>2263.6999999999998</v>
      </c>
      <c r="D10" s="16">
        <v>2263.6999999999998</v>
      </c>
      <c r="E10" s="24">
        <f t="shared" si="0"/>
        <v>100</v>
      </c>
    </row>
    <row r="11" spans="1:5" s="2" customFormat="1" ht="15" customHeight="1" x14ac:dyDescent="0.25">
      <c r="A11" s="69" t="s">
        <v>22</v>
      </c>
      <c r="B11" s="33" t="s">
        <v>23</v>
      </c>
      <c r="C11" s="16">
        <v>3106.2</v>
      </c>
      <c r="D11" s="16">
        <v>3106.2</v>
      </c>
      <c r="E11" s="24">
        <f t="shared" si="0"/>
        <v>100</v>
      </c>
    </row>
    <row r="12" spans="1:5" s="1" customFormat="1" ht="15" customHeight="1" x14ac:dyDescent="0.25">
      <c r="A12" s="69" t="s">
        <v>24</v>
      </c>
      <c r="B12" s="33" t="s">
        <v>25</v>
      </c>
      <c r="C12" s="16">
        <v>1107.4000000000001</v>
      </c>
      <c r="D12" s="16">
        <v>1107.4000000000001</v>
      </c>
      <c r="E12" s="24">
        <f t="shared" si="0"/>
        <v>100</v>
      </c>
    </row>
    <row r="13" spans="1:5" s="2" customFormat="1" ht="15" customHeight="1" x14ac:dyDescent="0.25">
      <c r="A13" s="69" t="s">
        <v>26</v>
      </c>
      <c r="B13" s="33" t="s">
        <v>27</v>
      </c>
      <c r="C13" s="16">
        <v>2054.1999999999998</v>
      </c>
      <c r="D13" s="16">
        <v>2054.1999999999998</v>
      </c>
      <c r="E13" s="24">
        <f t="shared" si="0"/>
        <v>100</v>
      </c>
    </row>
    <row r="14" spans="1:5" s="1" customFormat="1" ht="15" customHeight="1" x14ac:dyDescent="0.25">
      <c r="A14" s="69" t="s">
        <v>28</v>
      </c>
      <c r="B14" s="33" t="s">
        <v>29</v>
      </c>
      <c r="C14" s="16">
        <v>1618.8</v>
      </c>
      <c r="D14" s="16">
        <v>1618.8</v>
      </c>
      <c r="E14" s="24">
        <f t="shared" si="0"/>
        <v>100</v>
      </c>
    </row>
    <row r="15" spans="1:5" s="2" customFormat="1" ht="15" customHeight="1" x14ac:dyDescent="0.25">
      <c r="A15" s="69" t="s">
        <v>30</v>
      </c>
      <c r="B15" s="33" t="s">
        <v>31</v>
      </c>
      <c r="C15" s="16">
        <v>3570.6</v>
      </c>
      <c r="D15" s="16">
        <v>3570.6</v>
      </c>
      <c r="E15" s="24">
        <f t="shared" si="0"/>
        <v>100</v>
      </c>
    </row>
    <row r="16" spans="1:5" s="1" customFormat="1" ht="15" customHeight="1" x14ac:dyDescent="0.25">
      <c r="A16" s="69" t="s">
        <v>32</v>
      </c>
      <c r="B16" s="33" t="s">
        <v>33</v>
      </c>
      <c r="C16" s="16">
        <v>2199.4</v>
      </c>
      <c r="D16" s="16">
        <v>2199.4</v>
      </c>
      <c r="E16" s="24">
        <f t="shared" si="0"/>
        <v>100</v>
      </c>
    </row>
    <row r="17" spans="1:5" s="1" customFormat="1" ht="15" customHeight="1" x14ac:dyDescent="0.25">
      <c r="A17" s="40"/>
      <c r="B17" s="42" t="s">
        <v>34</v>
      </c>
      <c r="C17" s="25">
        <f>C6</f>
        <v>21735.599999999999</v>
      </c>
      <c r="D17" s="25">
        <f>D6</f>
        <v>21735.599999999999</v>
      </c>
      <c r="E17" s="25">
        <f t="shared" si="0"/>
        <v>100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RowHeight="15" x14ac:dyDescent="0.25"/>
  <cols>
    <col min="1" max="1" width="9.140625" style="36"/>
    <col min="2" max="2" width="24.5703125" style="36" customWidth="1"/>
    <col min="3" max="3" width="18.28515625" style="36" customWidth="1"/>
    <col min="4" max="4" width="19.42578125" style="36" customWidth="1"/>
    <col min="5" max="5" width="18.5703125" style="36" customWidth="1"/>
    <col min="6" max="16384" width="9.140625" style="36"/>
  </cols>
  <sheetData>
    <row r="1" spans="1:5" ht="15.75" x14ac:dyDescent="0.25">
      <c r="A1" s="71" t="s">
        <v>0</v>
      </c>
      <c r="B1" s="76"/>
      <c r="C1" s="76"/>
      <c r="D1" s="76"/>
      <c r="E1" s="76"/>
    </row>
    <row r="2" spans="1:5" ht="15" customHeight="1" x14ac:dyDescent="0.25">
      <c r="A2" s="77" t="s">
        <v>98</v>
      </c>
      <c r="B2" s="78"/>
      <c r="C2" s="78"/>
      <c r="D2" s="78"/>
      <c r="E2" s="78"/>
    </row>
    <row r="3" spans="1:5" ht="15.75" x14ac:dyDescent="0.25">
      <c r="A3" s="73" t="s">
        <v>93</v>
      </c>
      <c r="B3" s="76"/>
      <c r="C3" s="76"/>
      <c r="D3" s="76"/>
      <c r="E3" s="76"/>
    </row>
    <row r="4" spans="1:5" ht="15.75" x14ac:dyDescent="0.25">
      <c r="A4" s="18"/>
      <c r="B4" s="19" t="s">
        <v>1</v>
      </c>
      <c r="C4" s="20"/>
      <c r="D4" s="20"/>
      <c r="E4" s="20" t="s">
        <v>2</v>
      </c>
    </row>
    <row r="5" spans="1:5" ht="120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/>
      <c r="B6" s="37" t="s">
        <v>11</v>
      </c>
      <c r="C6" s="25">
        <f>C7+C8</f>
        <v>0</v>
      </c>
      <c r="D6" s="25">
        <f>D7+D8</f>
        <v>0</v>
      </c>
      <c r="E6" s="12">
        <v>0</v>
      </c>
    </row>
    <row r="7" spans="1:5" x14ac:dyDescent="0.25">
      <c r="A7" s="26"/>
      <c r="B7" s="38" t="s">
        <v>13</v>
      </c>
      <c r="C7" s="16">
        <v>0</v>
      </c>
      <c r="D7" s="16">
        <v>0</v>
      </c>
      <c r="E7" s="13">
        <v>0</v>
      </c>
    </row>
    <row r="8" spans="1:5" x14ac:dyDescent="0.25">
      <c r="A8" s="26"/>
      <c r="B8" s="38" t="s">
        <v>14</v>
      </c>
      <c r="C8" s="24">
        <v>0</v>
      </c>
      <c r="D8" s="24">
        <v>0</v>
      </c>
      <c r="E8" s="13">
        <v>0</v>
      </c>
    </row>
    <row r="9" spans="1:5" x14ac:dyDescent="0.25">
      <c r="A9" s="26"/>
      <c r="B9" s="37" t="s">
        <v>15</v>
      </c>
      <c r="C9" s="25">
        <f>SUM(C10:C19)</f>
        <v>12800</v>
      </c>
      <c r="D9" s="25">
        <f>SUM(D10:D19)</f>
        <v>10083.5</v>
      </c>
      <c r="E9" s="12">
        <f t="shared" ref="E9:E20" si="0">D9/C9*100</f>
        <v>78.77734375</v>
      </c>
    </row>
    <row r="10" spans="1:5" x14ac:dyDescent="0.25">
      <c r="A10" s="27"/>
      <c r="B10" s="38" t="s">
        <v>16</v>
      </c>
      <c r="C10" s="16">
        <v>0</v>
      </c>
      <c r="D10" s="16">
        <v>0</v>
      </c>
      <c r="E10" s="13">
        <v>0</v>
      </c>
    </row>
    <row r="11" spans="1:5" x14ac:dyDescent="0.25">
      <c r="A11" s="26"/>
      <c r="B11" s="39" t="s">
        <v>17</v>
      </c>
      <c r="C11" s="16">
        <v>0</v>
      </c>
      <c r="D11" s="16">
        <v>0</v>
      </c>
      <c r="E11" s="13">
        <v>0</v>
      </c>
    </row>
    <row r="12" spans="1:5" x14ac:dyDescent="0.25">
      <c r="A12" s="26"/>
      <c r="B12" s="39" t="s">
        <v>19</v>
      </c>
      <c r="C12" s="16">
        <v>7680</v>
      </c>
      <c r="D12" s="16">
        <v>4963.5</v>
      </c>
      <c r="E12" s="13">
        <f t="shared" si="0"/>
        <v>64.62890625</v>
      </c>
    </row>
    <row r="13" spans="1:5" x14ac:dyDescent="0.25">
      <c r="A13" s="26"/>
      <c r="B13" s="39" t="s">
        <v>21</v>
      </c>
      <c r="C13" s="16">
        <v>0</v>
      </c>
      <c r="D13" s="16">
        <v>0</v>
      </c>
      <c r="E13" s="13">
        <v>0</v>
      </c>
    </row>
    <row r="14" spans="1:5" x14ac:dyDescent="0.25">
      <c r="A14" s="27"/>
      <c r="B14" s="39" t="s">
        <v>23</v>
      </c>
      <c r="C14" s="24">
        <v>0</v>
      </c>
      <c r="D14" s="24">
        <v>0</v>
      </c>
      <c r="E14" s="13">
        <v>0</v>
      </c>
    </row>
    <row r="15" spans="1:5" x14ac:dyDescent="0.25">
      <c r="A15" s="26"/>
      <c r="B15" s="39" t="s">
        <v>25</v>
      </c>
      <c r="C15" s="24">
        <v>0</v>
      </c>
      <c r="D15" s="24">
        <v>0</v>
      </c>
      <c r="E15" s="13">
        <v>0</v>
      </c>
    </row>
    <row r="16" spans="1:5" x14ac:dyDescent="0.25">
      <c r="A16" s="26"/>
      <c r="B16" s="39" t="s">
        <v>27</v>
      </c>
      <c r="C16" s="24">
        <v>0</v>
      </c>
      <c r="D16" s="24">
        <v>0</v>
      </c>
      <c r="E16" s="13">
        <v>0</v>
      </c>
    </row>
    <row r="17" spans="1:5" x14ac:dyDescent="0.25">
      <c r="A17" s="26"/>
      <c r="B17" s="39" t="s">
        <v>29</v>
      </c>
      <c r="C17" s="24">
        <v>5120</v>
      </c>
      <c r="D17" s="24">
        <v>5120</v>
      </c>
      <c r="E17" s="13">
        <f t="shared" si="0"/>
        <v>100</v>
      </c>
    </row>
    <row r="18" spans="1:5" x14ac:dyDescent="0.25">
      <c r="A18" s="27"/>
      <c r="B18" s="39" t="s">
        <v>31</v>
      </c>
      <c r="C18" s="24">
        <v>0</v>
      </c>
      <c r="D18" s="24">
        <v>0</v>
      </c>
      <c r="E18" s="13">
        <v>0</v>
      </c>
    </row>
    <row r="19" spans="1:5" x14ac:dyDescent="0.25">
      <c r="A19" s="26"/>
      <c r="B19" s="39" t="s">
        <v>33</v>
      </c>
      <c r="C19" s="24">
        <v>0</v>
      </c>
      <c r="D19" s="24">
        <v>0</v>
      </c>
      <c r="E19" s="13">
        <v>0</v>
      </c>
    </row>
    <row r="20" spans="1:5" x14ac:dyDescent="0.25">
      <c r="A20" s="27"/>
      <c r="B20" s="28" t="s">
        <v>8</v>
      </c>
      <c r="C20" s="25">
        <f>C6+C9</f>
        <v>12800</v>
      </c>
      <c r="D20" s="25">
        <f>D6+D9</f>
        <v>10083.5</v>
      </c>
      <c r="E20" s="12">
        <f t="shared" si="0"/>
        <v>78.77734375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opLeftCell="A2"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8.855468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63" customHeight="1" x14ac:dyDescent="0.25">
      <c r="A2" s="77" t="s">
        <v>57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4">
        <f>C7+C8</f>
        <v>105331.34151</v>
      </c>
      <c r="D6" s="25">
        <f>D7+D8</f>
        <v>91802.781000000017</v>
      </c>
      <c r="E6" s="25">
        <f>D6/C6*100</f>
        <v>87.156187022724282</v>
      </c>
    </row>
    <row r="7" spans="1:5" x14ac:dyDescent="0.25">
      <c r="A7" s="54" t="s">
        <v>12</v>
      </c>
      <c r="B7" s="55" t="s">
        <v>13</v>
      </c>
      <c r="C7" s="6">
        <f>74608.6+6011</f>
        <v>80619.600000000006</v>
      </c>
      <c r="D7" s="16">
        <f>66550.43072+5324.07399</f>
        <v>71874.504710000008</v>
      </c>
      <c r="E7" s="24">
        <f t="shared" ref="E7:E19" si="0">D7/C7*100</f>
        <v>89.152643662335223</v>
      </c>
    </row>
    <row r="8" spans="1:5" x14ac:dyDescent="0.25">
      <c r="A8" s="54" t="s">
        <v>4</v>
      </c>
      <c r="B8" s="55" t="s">
        <v>14</v>
      </c>
      <c r="C8" s="6">
        <f>22700+2011.74151</f>
        <v>24711.74151</v>
      </c>
      <c r="D8" s="16">
        <f>17916.53478+2011.74151</f>
        <v>19928.276290000002</v>
      </c>
      <c r="E8" s="24">
        <f t="shared" si="0"/>
        <v>80.642945710385106</v>
      </c>
    </row>
    <row r="9" spans="1:5" x14ac:dyDescent="0.25">
      <c r="A9" s="56"/>
      <c r="B9" s="53" t="s">
        <v>15</v>
      </c>
      <c r="C9" s="4">
        <f>C10+C11+C12+C13+C14+C15+C16+C17+C18+C19</f>
        <v>269197.15849</v>
      </c>
      <c r="D9" s="25">
        <f>D10+D11+D12+D13+D14+D15+D16+D17+D18+D19</f>
        <v>248720.88977999997</v>
      </c>
      <c r="E9" s="25">
        <f t="shared" si="0"/>
        <v>92.393579180086078</v>
      </c>
    </row>
    <row r="10" spans="1:5" s="23" customFormat="1" x14ac:dyDescent="0.25">
      <c r="A10" s="54" t="s">
        <v>6</v>
      </c>
      <c r="B10" s="55" t="s">
        <v>16</v>
      </c>
      <c r="C10" s="8">
        <f>11500+922.87438</f>
        <v>12422.874379999999</v>
      </c>
      <c r="D10" s="24">
        <f>9364.21439+922.87438</f>
        <v>10287.088769999998</v>
      </c>
      <c r="E10" s="24">
        <f t="shared" si="0"/>
        <v>82.80763738995482</v>
      </c>
    </row>
    <row r="11" spans="1:5" x14ac:dyDescent="0.25">
      <c r="A11" s="54" t="s">
        <v>7</v>
      </c>
      <c r="B11" s="57" t="s">
        <v>17</v>
      </c>
      <c r="C11" s="8">
        <f>14500+1149.45547</f>
        <v>15649.455470000001</v>
      </c>
      <c r="D11" s="24">
        <f>12421.85075+1149.45547</f>
        <v>13571.30622</v>
      </c>
      <c r="E11" s="24">
        <f t="shared" si="0"/>
        <v>86.720629008569588</v>
      </c>
    </row>
    <row r="12" spans="1:5" x14ac:dyDescent="0.25">
      <c r="A12" s="54" t="s">
        <v>18</v>
      </c>
      <c r="B12" s="57" t="s">
        <v>19</v>
      </c>
      <c r="C12" s="8">
        <f>43993.4+4035.78849</f>
        <v>48029.18849</v>
      </c>
      <c r="D12" s="24">
        <f>41064.70784+4035.78849</f>
        <v>45100.496330000002</v>
      </c>
      <c r="E12" s="24">
        <f t="shared" si="0"/>
        <v>93.90226599266866</v>
      </c>
    </row>
    <row r="13" spans="1:5" x14ac:dyDescent="0.25">
      <c r="A13" s="54" t="s">
        <v>20</v>
      </c>
      <c r="B13" s="57" t="s">
        <v>21</v>
      </c>
      <c r="C13" s="8">
        <f>23500+2257.0289</f>
        <v>25757.028900000001</v>
      </c>
      <c r="D13" s="24">
        <f>21109.06515+2257.0289</f>
        <v>23366.09405</v>
      </c>
      <c r="E13" s="24">
        <f t="shared" si="0"/>
        <v>90.717349973544501</v>
      </c>
    </row>
    <row r="14" spans="1:5" s="23" customFormat="1" x14ac:dyDescent="0.25">
      <c r="A14" s="54" t="s">
        <v>22</v>
      </c>
      <c r="B14" s="57" t="s">
        <v>23</v>
      </c>
      <c r="C14" s="8">
        <f>42000+2410.5</f>
        <v>44410.5</v>
      </c>
      <c r="D14" s="24">
        <f>34190.9965+2410.47974</f>
        <v>36601.476240000004</v>
      </c>
      <c r="E14" s="24">
        <f t="shared" si="0"/>
        <v>82.416266963893676</v>
      </c>
    </row>
    <row r="15" spans="1:5" x14ac:dyDescent="0.25">
      <c r="A15" s="54" t="s">
        <v>24</v>
      </c>
      <c r="B15" s="57" t="s">
        <v>25</v>
      </c>
      <c r="C15" s="8">
        <f>10200+866.9493</f>
        <v>11066.9493</v>
      </c>
      <c r="D15" s="24">
        <f>10346.13028+1553.8753</f>
        <v>11900.005579999999</v>
      </c>
      <c r="E15" s="24">
        <f t="shared" si="0"/>
        <v>107.52742474387227</v>
      </c>
    </row>
    <row r="16" spans="1:5" s="23" customFormat="1" x14ac:dyDescent="0.25">
      <c r="A16" s="54" t="s">
        <v>26</v>
      </c>
      <c r="B16" s="57" t="s">
        <v>27</v>
      </c>
      <c r="C16" s="8">
        <f>26000+2048.15826</f>
        <v>28048.15826</v>
      </c>
      <c r="D16" s="24">
        <f>25084.16692+2036.05455</f>
        <v>27120.22147</v>
      </c>
      <c r="E16" s="24">
        <f t="shared" si="0"/>
        <v>96.691630226133782</v>
      </c>
    </row>
    <row r="17" spans="1:5" x14ac:dyDescent="0.25">
      <c r="A17" s="54" t="s">
        <v>28</v>
      </c>
      <c r="B17" s="57" t="s">
        <v>29</v>
      </c>
      <c r="C17" s="8">
        <f>10600+661.92187</f>
        <v>11261.92187</v>
      </c>
      <c r="D17" s="24">
        <f>9295.81912+661.92187</f>
        <v>9957.7409900000002</v>
      </c>
      <c r="E17" s="24">
        <f t="shared" si="0"/>
        <v>88.41955311842348</v>
      </c>
    </row>
    <row r="18" spans="1:5" s="23" customFormat="1" x14ac:dyDescent="0.25">
      <c r="A18" s="54" t="s">
        <v>30</v>
      </c>
      <c r="B18" s="57" t="s">
        <v>31</v>
      </c>
      <c r="C18" s="8">
        <f>47000+4727.413</f>
        <v>51727.413</v>
      </c>
      <c r="D18" s="24">
        <f>46804.11449+4727.41299</f>
        <v>51531.527479999997</v>
      </c>
      <c r="E18" s="24">
        <f t="shared" si="0"/>
        <v>99.621311972435194</v>
      </c>
    </row>
    <row r="19" spans="1:5" x14ac:dyDescent="0.25">
      <c r="A19" s="54" t="s">
        <v>32</v>
      </c>
      <c r="B19" s="57" t="s">
        <v>33</v>
      </c>
      <c r="C19" s="8">
        <f>19000+1823.66882</f>
        <v>20823.668819999999</v>
      </c>
      <c r="D19" s="24">
        <f>17461.26383+1823.66882</f>
        <v>19284.932649999999</v>
      </c>
      <c r="E19" s="24">
        <f t="shared" si="0"/>
        <v>92.610638484020996</v>
      </c>
    </row>
    <row r="20" spans="1:5" s="23" customFormat="1" x14ac:dyDescent="0.25">
      <c r="A20" s="27"/>
      <c r="B20" s="28" t="s">
        <v>8</v>
      </c>
      <c r="C20" s="25">
        <f>C6+C9</f>
        <v>374528.5</v>
      </c>
      <c r="D20" s="25">
        <f>D6+D9</f>
        <v>340523.67077999999</v>
      </c>
      <c r="E20" s="25">
        <f>D20/C20*100</f>
        <v>90.920629746467881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33.75" customHeight="1" x14ac:dyDescent="0.25">
      <c r="A2" s="77" t="s">
        <v>58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25">
        <f>C7+C8</f>
        <v>1000</v>
      </c>
      <c r="D6" s="25">
        <f>D7+D8</f>
        <v>779.31889999999999</v>
      </c>
      <c r="E6" s="25">
        <f t="shared" ref="E6:E19" si="0">D6/C6*100</f>
        <v>77.93189000000001</v>
      </c>
    </row>
    <row r="7" spans="1:5" x14ac:dyDescent="0.25">
      <c r="A7" s="54" t="s">
        <v>12</v>
      </c>
      <c r="B7" s="55" t="s">
        <v>13</v>
      </c>
      <c r="C7" s="24">
        <v>760</v>
      </c>
      <c r="D7" s="24">
        <v>566.197</v>
      </c>
      <c r="E7" s="24">
        <f t="shared" si="0"/>
        <v>74.499605263157903</v>
      </c>
    </row>
    <row r="8" spans="1:5" x14ac:dyDescent="0.25">
      <c r="A8" s="54" t="s">
        <v>4</v>
      </c>
      <c r="B8" s="55" t="s">
        <v>14</v>
      </c>
      <c r="C8" s="24">
        <v>240</v>
      </c>
      <c r="D8" s="24">
        <v>213.12190000000001</v>
      </c>
      <c r="E8" s="24">
        <f t="shared" si="0"/>
        <v>88.800791666666669</v>
      </c>
    </row>
    <row r="9" spans="1:5" x14ac:dyDescent="0.25">
      <c r="A9" s="56"/>
      <c r="B9" s="53" t="s">
        <v>15</v>
      </c>
      <c r="C9" s="25">
        <f>C10+C11+C12+C13+C14+C15+C16+C17+C18+C19</f>
        <v>2193.3000000000002</v>
      </c>
      <c r="D9" s="25">
        <f>D10+D11+D12+D13+D14+D15+D16+D17+D18+D19</f>
        <v>1870.3201999999999</v>
      </c>
      <c r="E9" s="24">
        <f t="shared" si="0"/>
        <v>85.274253408106489</v>
      </c>
    </row>
    <row r="10" spans="1:5" s="23" customFormat="1" x14ac:dyDescent="0.25">
      <c r="A10" s="54" t="s">
        <v>6</v>
      </c>
      <c r="B10" s="55" t="s">
        <v>16</v>
      </c>
      <c r="C10" s="24">
        <v>70</v>
      </c>
      <c r="D10" s="24">
        <v>60</v>
      </c>
      <c r="E10" s="25">
        <f t="shared" si="0"/>
        <v>85.714285714285708</v>
      </c>
    </row>
    <row r="11" spans="1:5" x14ac:dyDescent="0.25">
      <c r="A11" s="54" t="s">
        <v>7</v>
      </c>
      <c r="B11" s="57" t="s">
        <v>17</v>
      </c>
      <c r="C11" s="24">
        <v>150</v>
      </c>
      <c r="D11" s="24">
        <v>109.465</v>
      </c>
      <c r="E11" s="24">
        <f t="shared" si="0"/>
        <v>72.976666666666674</v>
      </c>
    </row>
    <row r="12" spans="1:5" x14ac:dyDescent="0.25">
      <c r="A12" s="54" t="s">
        <v>18</v>
      </c>
      <c r="B12" s="57" t="s">
        <v>19</v>
      </c>
      <c r="C12" s="24">
        <v>360</v>
      </c>
      <c r="D12" s="24">
        <v>300.17860000000002</v>
      </c>
      <c r="E12" s="24">
        <f t="shared" si="0"/>
        <v>83.382944444444448</v>
      </c>
    </row>
    <row r="13" spans="1:5" x14ac:dyDescent="0.25">
      <c r="A13" s="54" t="s">
        <v>20</v>
      </c>
      <c r="B13" s="57" t="s">
        <v>21</v>
      </c>
      <c r="C13" s="24">
        <v>230</v>
      </c>
      <c r="D13" s="24">
        <v>200</v>
      </c>
      <c r="E13" s="24">
        <f t="shared" si="0"/>
        <v>86.956521739130437</v>
      </c>
    </row>
    <row r="14" spans="1:5" s="23" customFormat="1" x14ac:dyDescent="0.25">
      <c r="A14" s="54" t="s">
        <v>22</v>
      </c>
      <c r="B14" s="57" t="s">
        <v>23</v>
      </c>
      <c r="C14" s="24">
        <v>240</v>
      </c>
      <c r="D14" s="24">
        <v>181.96260000000001</v>
      </c>
      <c r="E14" s="24">
        <f t="shared" si="0"/>
        <v>75.817750000000004</v>
      </c>
    </row>
    <row r="15" spans="1:5" x14ac:dyDescent="0.25">
      <c r="A15" s="54" t="s">
        <v>24</v>
      </c>
      <c r="B15" s="57" t="s">
        <v>25</v>
      </c>
      <c r="C15" s="24">
        <v>148</v>
      </c>
      <c r="D15" s="24">
        <v>148</v>
      </c>
      <c r="E15" s="24">
        <f t="shared" si="0"/>
        <v>100</v>
      </c>
    </row>
    <row r="16" spans="1:5" s="23" customFormat="1" x14ac:dyDescent="0.25">
      <c r="A16" s="54" t="s">
        <v>26</v>
      </c>
      <c r="B16" s="57" t="s">
        <v>27</v>
      </c>
      <c r="C16" s="24">
        <v>235.3</v>
      </c>
      <c r="D16" s="24">
        <v>180</v>
      </c>
      <c r="E16" s="24">
        <f t="shared" si="0"/>
        <v>76.498087547811295</v>
      </c>
    </row>
    <row r="17" spans="1:5" x14ac:dyDescent="0.25">
      <c r="A17" s="54" t="s">
        <v>28</v>
      </c>
      <c r="B17" s="57" t="s">
        <v>29</v>
      </c>
      <c r="C17" s="24">
        <v>235</v>
      </c>
      <c r="D17" s="24">
        <v>230.714</v>
      </c>
      <c r="E17" s="24">
        <f t="shared" si="0"/>
        <v>98.176170212765953</v>
      </c>
    </row>
    <row r="18" spans="1:5" s="23" customFormat="1" x14ac:dyDescent="0.25">
      <c r="A18" s="54" t="s">
        <v>30</v>
      </c>
      <c r="B18" s="57" t="s">
        <v>31</v>
      </c>
      <c r="C18" s="24">
        <v>330</v>
      </c>
      <c r="D18" s="24">
        <v>300</v>
      </c>
      <c r="E18" s="24">
        <f t="shared" si="0"/>
        <v>90.909090909090907</v>
      </c>
    </row>
    <row r="19" spans="1:5" x14ac:dyDescent="0.25">
      <c r="A19" s="54" t="s">
        <v>32</v>
      </c>
      <c r="B19" s="57" t="s">
        <v>33</v>
      </c>
      <c r="C19" s="24">
        <v>195</v>
      </c>
      <c r="D19" s="24">
        <v>160</v>
      </c>
      <c r="E19" s="24">
        <f t="shared" si="0"/>
        <v>82.051282051282044</v>
      </c>
    </row>
    <row r="20" spans="1:5" s="23" customFormat="1" x14ac:dyDescent="0.25">
      <c r="A20" s="27"/>
      <c r="B20" s="28" t="s">
        <v>8</v>
      </c>
      <c r="C20" s="25">
        <f>C6+C9</f>
        <v>3193.3</v>
      </c>
      <c r="D20" s="25">
        <f>D6+D9</f>
        <v>2649.6390999999999</v>
      </c>
      <c r="E20" s="25">
        <f>D20/C20*100</f>
        <v>82.974950677982022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30.75" customHeight="1" x14ac:dyDescent="0.25">
      <c r="A2" s="77" t="s">
        <v>67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25">
        <f>C7+C8</f>
        <v>28362.847600000001</v>
      </c>
      <c r="D6" s="25">
        <f>D7+D8</f>
        <v>28349.470829999998</v>
      </c>
      <c r="E6" s="25">
        <f t="shared" ref="E6:E20" si="0">D6/C6*100</f>
        <v>99.95283699934275</v>
      </c>
    </row>
    <row r="7" spans="1:5" x14ac:dyDescent="0.25">
      <c r="A7" s="54" t="s">
        <v>12</v>
      </c>
      <c r="B7" s="55" t="s">
        <v>13</v>
      </c>
      <c r="C7" s="24">
        <v>20868.988000000001</v>
      </c>
      <c r="D7" s="24">
        <v>20855.83483</v>
      </c>
      <c r="E7" s="24">
        <f t="shared" si="0"/>
        <v>99.936972650518555</v>
      </c>
    </row>
    <row r="8" spans="1:5" x14ac:dyDescent="0.25">
      <c r="A8" s="54" t="s">
        <v>4</v>
      </c>
      <c r="B8" s="55" t="s">
        <v>14</v>
      </c>
      <c r="C8" s="24">
        <v>7493.8595999999998</v>
      </c>
      <c r="D8" s="24">
        <v>7493.6360000000004</v>
      </c>
      <c r="E8" s="24">
        <f t="shared" si="0"/>
        <v>99.997016223789416</v>
      </c>
    </row>
    <row r="9" spans="1:5" x14ac:dyDescent="0.25">
      <c r="A9" s="56"/>
      <c r="B9" s="53" t="s">
        <v>15</v>
      </c>
      <c r="C9" s="25">
        <f>C10+C11+C12+C13+C14+C15+C16+C17+C18+C19</f>
        <v>86709.972599999994</v>
      </c>
      <c r="D9" s="25">
        <f>D10+D11+D12+D13+D14+D15+D16+D17+D18+D19</f>
        <v>86696.050999999992</v>
      </c>
      <c r="E9" s="25">
        <f t="shared" si="0"/>
        <v>99.983944637989651</v>
      </c>
    </row>
    <row r="10" spans="1:5" s="23" customFormat="1" x14ac:dyDescent="0.25">
      <c r="A10" s="54" t="s">
        <v>6</v>
      </c>
      <c r="B10" s="55" t="s">
        <v>16</v>
      </c>
      <c r="C10" s="24">
        <v>4013.2411999999999</v>
      </c>
      <c r="D10" s="24">
        <v>4012.0210000000002</v>
      </c>
      <c r="E10" s="24">
        <f t="shared" si="0"/>
        <v>99.969595647527996</v>
      </c>
    </row>
    <row r="11" spans="1:5" x14ac:dyDescent="0.25">
      <c r="A11" s="54" t="s">
        <v>7</v>
      </c>
      <c r="B11" s="57" t="s">
        <v>17</v>
      </c>
      <c r="C11" s="24">
        <v>4912.8109999999997</v>
      </c>
      <c r="D11" s="24">
        <v>4910.5410000000002</v>
      </c>
      <c r="E11" s="24">
        <f t="shared" si="0"/>
        <v>99.953794273787452</v>
      </c>
    </row>
    <row r="12" spans="1:5" x14ac:dyDescent="0.25">
      <c r="A12" s="54" t="s">
        <v>18</v>
      </c>
      <c r="B12" s="57" t="s">
        <v>19</v>
      </c>
      <c r="C12" s="24">
        <v>11544.209000000001</v>
      </c>
      <c r="D12" s="24">
        <v>11544.209000000001</v>
      </c>
      <c r="E12" s="24">
        <f t="shared" si="0"/>
        <v>100</v>
      </c>
    </row>
    <row r="13" spans="1:5" x14ac:dyDescent="0.25">
      <c r="A13" s="54" t="s">
        <v>20</v>
      </c>
      <c r="B13" s="57" t="s">
        <v>21</v>
      </c>
      <c r="C13" s="24">
        <v>9692.1859999999997</v>
      </c>
      <c r="D13" s="24">
        <v>9689.7250000000004</v>
      </c>
      <c r="E13" s="24">
        <f t="shared" si="0"/>
        <v>99.974608411353245</v>
      </c>
    </row>
    <row r="14" spans="1:5" s="23" customFormat="1" x14ac:dyDescent="0.25">
      <c r="A14" s="54" t="s">
        <v>22</v>
      </c>
      <c r="B14" s="57" t="s">
        <v>23</v>
      </c>
      <c r="C14" s="24">
        <v>12727.048000000001</v>
      </c>
      <c r="D14" s="24">
        <v>12727.048000000001</v>
      </c>
      <c r="E14" s="24">
        <f t="shared" si="0"/>
        <v>100</v>
      </c>
    </row>
    <row r="15" spans="1:5" x14ac:dyDescent="0.25">
      <c r="A15" s="54" t="s">
        <v>24</v>
      </c>
      <c r="B15" s="57" t="s">
        <v>25</v>
      </c>
      <c r="C15" s="24">
        <v>4036.4</v>
      </c>
      <c r="D15" s="24">
        <v>4033.75</v>
      </c>
      <c r="E15" s="24">
        <f t="shared" si="0"/>
        <v>99.934347438311363</v>
      </c>
    </row>
    <row r="16" spans="1:5" s="23" customFormat="1" x14ac:dyDescent="0.25">
      <c r="A16" s="54" t="s">
        <v>26</v>
      </c>
      <c r="B16" s="57" t="s">
        <v>27</v>
      </c>
      <c r="C16" s="24">
        <v>11275.754999999999</v>
      </c>
      <c r="D16" s="24">
        <v>11275.754999999999</v>
      </c>
      <c r="E16" s="24">
        <f t="shared" si="0"/>
        <v>100</v>
      </c>
    </row>
    <row r="17" spans="1:5" x14ac:dyDescent="0.25">
      <c r="A17" s="54" t="s">
        <v>28</v>
      </c>
      <c r="B17" s="57" t="s">
        <v>29</v>
      </c>
      <c r="C17" s="24">
        <v>3816.4194000000002</v>
      </c>
      <c r="D17" s="24">
        <v>3815.6</v>
      </c>
      <c r="E17" s="24">
        <f t="shared" si="0"/>
        <v>99.978529613385774</v>
      </c>
    </row>
    <row r="18" spans="1:5" s="23" customFormat="1" x14ac:dyDescent="0.25">
      <c r="A18" s="54" t="s">
        <v>30</v>
      </c>
      <c r="B18" s="57" t="s">
        <v>31</v>
      </c>
      <c r="C18" s="24">
        <v>16063.703</v>
      </c>
      <c r="D18" s="24">
        <v>16061.402</v>
      </c>
      <c r="E18" s="24">
        <f t="shared" si="0"/>
        <v>99.985675780982746</v>
      </c>
    </row>
    <row r="19" spans="1:5" x14ac:dyDescent="0.25">
      <c r="A19" s="54" t="s">
        <v>32</v>
      </c>
      <c r="B19" s="57" t="s">
        <v>33</v>
      </c>
      <c r="C19" s="24">
        <v>8628.2000000000007</v>
      </c>
      <c r="D19" s="24">
        <v>8626</v>
      </c>
      <c r="E19" s="24">
        <f t="shared" si="0"/>
        <v>99.974502213671443</v>
      </c>
    </row>
    <row r="20" spans="1:5" s="23" customFormat="1" x14ac:dyDescent="0.25">
      <c r="A20" s="27"/>
      <c r="B20" s="28" t="s">
        <v>8</v>
      </c>
      <c r="C20" s="25">
        <f>C6+C9</f>
        <v>115072.82019999999</v>
      </c>
      <c r="D20" s="25">
        <f>D6+D9</f>
        <v>115045.52182999998</v>
      </c>
      <c r="E20" s="25">
        <f t="shared" si="0"/>
        <v>99.976277308618521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1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4.7109375" style="18" customWidth="1"/>
    <col min="6" max="13" width="9.140625" style="18" customWidth="1"/>
    <col min="14" max="14" width="17.140625" style="18" customWidth="1"/>
    <col min="15" max="15" width="9.140625" style="18" customWidth="1"/>
    <col min="16" max="16" width="14.140625" style="18" customWidth="1"/>
    <col min="17" max="17" width="18.28515625" style="18" customWidth="1"/>
    <col min="18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17" x14ac:dyDescent="0.25">
      <c r="A1" s="71" t="s">
        <v>0</v>
      </c>
      <c r="B1" s="76"/>
      <c r="C1" s="76"/>
      <c r="D1" s="76"/>
      <c r="E1" s="76"/>
    </row>
    <row r="2" spans="1:17" ht="61.5" customHeight="1" x14ac:dyDescent="0.25">
      <c r="A2" s="77" t="s">
        <v>59</v>
      </c>
      <c r="B2" s="81"/>
      <c r="C2" s="81"/>
      <c r="D2" s="81"/>
      <c r="E2" s="81"/>
    </row>
    <row r="3" spans="1:17" x14ac:dyDescent="0.25">
      <c r="A3" s="73" t="s">
        <v>96</v>
      </c>
      <c r="B3" s="73"/>
      <c r="C3" s="73"/>
      <c r="D3" s="73"/>
      <c r="E3" s="73"/>
    </row>
    <row r="4" spans="1:17" x14ac:dyDescent="0.25">
      <c r="B4" s="19" t="s">
        <v>1</v>
      </c>
      <c r="E4" s="20" t="s">
        <v>2</v>
      </c>
    </row>
    <row r="5" spans="1:17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17" x14ac:dyDescent="0.25">
      <c r="A6" s="52"/>
      <c r="B6" s="53" t="s">
        <v>11</v>
      </c>
      <c r="C6" s="25">
        <f>C7+C8</f>
        <v>182097.75</v>
      </c>
      <c r="D6" s="25">
        <f>D7+D8</f>
        <v>182074.87981000001</v>
      </c>
      <c r="E6" s="25">
        <f t="shared" ref="E6:E19" si="0">D6/C6*100</f>
        <v>99.987440706982937</v>
      </c>
      <c r="N6" s="14"/>
      <c r="Q6" s="14"/>
    </row>
    <row r="7" spans="1:17" x14ac:dyDescent="0.25">
      <c r="A7" s="54" t="s">
        <v>12</v>
      </c>
      <c r="B7" s="55" t="s">
        <v>13</v>
      </c>
      <c r="C7" s="16">
        <v>133331.9</v>
      </c>
      <c r="D7" s="16">
        <v>133331.54271000001</v>
      </c>
      <c r="E7" s="24">
        <f t="shared" si="0"/>
        <v>99.999732029619324</v>
      </c>
      <c r="Q7" s="14"/>
    </row>
    <row r="8" spans="1:17" x14ac:dyDescent="0.25">
      <c r="A8" s="54" t="s">
        <v>4</v>
      </c>
      <c r="B8" s="55" t="s">
        <v>14</v>
      </c>
      <c r="C8" s="24">
        <v>48765.85</v>
      </c>
      <c r="D8" s="24">
        <v>48743.337099999997</v>
      </c>
      <c r="E8" s="24">
        <f t="shared" si="0"/>
        <v>99.953834701948182</v>
      </c>
      <c r="Q8" s="14"/>
    </row>
    <row r="9" spans="1:17" x14ac:dyDescent="0.25">
      <c r="A9" s="56"/>
      <c r="B9" s="53" t="s">
        <v>15</v>
      </c>
      <c r="C9" s="25">
        <f>C10+C11+C12+C13+C14+C15+C16+C17+C18+C19</f>
        <v>528971.84470000002</v>
      </c>
      <c r="D9" s="25">
        <f>D10+D11+D12+D13+D14+D15+D16+D17+D18+D19</f>
        <v>528920.95673999994</v>
      </c>
      <c r="E9" s="25">
        <f t="shared" si="0"/>
        <v>99.990379835806024</v>
      </c>
      <c r="Q9" s="14"/>
    </row>
    <row r="10" spans="1:17" s="23" customFormat="1" x14ac:dyDescent="0.25">
      <c r="A10" s="54" t="s">
        <v>6</v>
      </c>
      <c r="B10" s="55" t="s">
        <v>16</v>
      </c>
      <c r="C10" s="16">
        <v>27087.41</v>
      </c>
      <c r="D10" s="16">
        <v>27085.603009999999</v>
      </c>
      <c r="E10" s="24">
        <f t="shared" si="0"/>
        <v>99.993329041056342</v>
      </c>
      <c r="Q10" s="14"/>
    </row>
    <row r="11" spans="1:17" x14ac:dyDescent="0.25">
      <c r="A11" s="54" t="s">
        <v>7</v>
      </c>
      <c r="B11" s="57" t="s">
        <v>17</v>
      </c>
      <c r="C11" s="16">
        <v>27183.919999999998</v>
      </c>
      <c r="D11" s="16">
        <v>27181.824130000001</v>
      </c>
      <c r="E11" s="24">
        <f t="shared" si="0"/>
        <v>99.992290037639904</v>
      </c>
      <c r="Q11" s="14"/>
    </row>
    <row r="12" spans="1:17" x14ac:dyDescent="0.25">
      <c r="A12" s="54" t="s">
        <v>18</v>
      </c>
      <c r="B12" s="57" t="s">
        <v>19</v>
      </c>
      <c r="C12" s="16">
        <v>74481.5</v>
      </c>
      <c r="D12" s="16">
        <v>74459.532999999996</v>
      </c>
      <c r="E12" s="24">
        <f t="shared" si="0"/>
        <v>99.970506770137547</v>
      </c>
      <c r="Q12" s="14"/>
    </row>
    <row r="13" spans="1:17" x14ac:dyDescent="0.25">
      <c r="A13" s="54" t="s">
        <v>20</v>
      </c>
      <c r="B13" s="57" t="s">
        <v>21</v>
      </c>
      <c r="C13" s="16">
        <v>49616.800000000003</v>
      </c>
      <c r="D13" s="16">
        <v>49613.42366</v>
      </c>
      <c r="E13" s="24">
        <f t="shared" si="0"/>
        <v>99.993195167765748</v>
      </c>
      <c r="Q13" s="14"/>
    </row>
    <row r="14" spans="1:17" s="23" customFormat="1" x14ac:dyDescent="0.25">
      <c r="A14" s="54" t="s">
        <v>22</v>
      </c>
      <c r="B14" s="57" t="s">
        <v>23</v>
      </c>
      <c r="C14" s="16">
        <v>77671.72</v>
      </c>
      <c r="D14" s="16">
        <v>77667.681089999998</v>
      </c>
      <c r="E14" s="24">
        <f t="shared" si="0"/>
        <v>99.994800025028411</v>
      </c>
      <c r="Q14" s="14"/>
    </row>
    <row r="15" spans="1:17" x14ac:dyDescent="0.25">
      <c r="A15" s="54" t="s">
        <v>24</v>
      </c>
      <c r="B15" s="57" t="s">
        <v>25</v>
      </c>
      <c r="C15" s="16">
        <v>28509.8</v>
      </c>
      <c r="D15" s="16">
        <v>28506.122090000001</v>
      </c>
      <c r="E15" s="24">
        <f t="shared" si="0"/>
        <v>99.987099488596911</v>
      </c>
      <c r="Q15" s="14"/>
    </row>
    <row r="16" spans="1:17" s="23" customFormat="1" x14ac:dyDescent="0.25">
      <c r="A16" s="54" t="s">
        <v>26</v>
      </c>
      <c r="B16" s="57" t="s">
        <v>27</v>
      </c>
      <c r="C16" s="16">
        <v>67910.7</v>
      </c>
      <c r="D16" s="16">
        <v>67907.378500000006</v>
      </c>
      <c r="E16" s="24">
        <f t="shared" si="0"/>
        <v>99.995109018166517</v>
      </c>
      <c r="Q16" s="14"/>
    </row>
    <row r="17" spans="1:17" x14ac:dyDescent="0.25">
      <c r="A17" s="54" t="s">
        <v>28</v>
      </c>
      <c r="B17" s="57" t="s">
        <v>29</v>
      </c>
      <c r="C17" s="16">
        <v>18276.599999999999</v>
      </c>
      <c r="D17" s="16">
        <v>18275.933830000002</v>
      </c>
      <c r="E17" s="24">
        <f t="shared" si="0"/>
        <v>99.996355066040749</v>
      </c>
      <c r="N17" s="14"/>
      <c r="Q17" s="14"/>
    </row>
    <row r="18" spans="1:17" s="23" customFormat="1" x14ac:dyDescent="0.25">
      <c r="A18" s="54" t="s">
        <v>30</v>
      </c>
      <c r="B18" s="57" t="s">
        <v>31</v>
      </c>
      <c r="C18" s="16">
        <v>104445.1</v>
      </c>
      <c r="D18" s="16">
        <v>104436.04426</v>
      </c>
      <c r="E18" s="24">
        <f t="shared" si="0"/>
        <v>99.991329665058473</v>
      </c>
      <c r="Q18" s="14"/>
    </row>
    <row r="19" spans="1:17" x14ac:dyDescent="0.25">
      <c r="A19" s="54" t="s">
        <v>32</v>
      </c>
      <c r="B19" s="57" t="s">
        <v>33</v>
      </c>
      <c r="C19" s="16">
        <v>53788.294699999999</v>
      </c>
      <c r="D19" s="16">
        <v>53787.41317</v>
      </c>
      <c r="E19" s="24">
        <f t="shared" si="0"/>
        <v>99.998361111827549</v>
      </c>
      <c r="Q19" s="14"/>
    </row>
    <row r="20" spans="1:17" s="23" customFormat="1" x14ac:dyDescent="0.25">
      <c r="A20" s="27"/>
      <c r="B20" s="28" t="s">
        <v>8</v>
      </c>
      <c r="C20" s="25">
        <f>C6+C9</f>
        <v>711069.59470000002</v>
      </c>
      <c r="D20" s="25">
        <f>D6+D9</f>
        <v>710995.83654999989</v>
      </c>
      <c r="E20" s="25">
        <f>D20/C20*100</f>
        <v>99.989627154564062</v>
      </c>
      <c r="Q20" s="14"/>
    </row>
    <row r="21" spans="1:17" x14ac:dyDescent="0.25">
      <c r="Q21" s="14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35.25" customHeight="1" x14ac:dyDescent="0.25">
      <c r="A2" s="77" t="s">
        <v>68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25">
        <f>C7+C8</f>
        <v>138596.6</v>
      </c>
      <c r="D6" s="25">
        <f>D7+D8</f>
        <v>138501.51514</v>
      </c>
      <c r="E6" s="25">
        <f t="shared" ref="E6:E19" si="0">D6/C6*100</f>
        <v>99.931394521943545</v>
      </c>
    </row>
    <row r="7" spans="1:5" x14ac:dyDescent="0.25">
      <c r="A7" s="54" t="s">
        <v>12</v>
      </c>
      <c r="B7" s="55" t="s">
        <v>13</v>
      </c>
      <c r="C7" s="24">
        <v>111396.6</v>
      </c>
      <c r="D7" s="24">
        <v>111357.53810999999</v>
      </c>
      <c r="E7" s="24">
        <f t="shared" si="0"/>
        <v>99.964934396561461</v>
      </c>
    </row>
    <row r="8" spans="1:5" x14ac:dyDescent="0.25">
      <c r="A8" s="54" t="s">
        <v>4</v>
      </c>
      <c r="B8" s="55" t="s">
        <v>14</v>
      </c>
      <c r="C8" s="24">
        <v>27200</v>
      </c>
      <c r="D8" s="24">
        <v>27143.977029999998</v>
      </c>
      <c r="E8" s="24">
        <f t="shared" si="0"/>
        <v>99.794033198529405</v>
      </c>
    </row>
    <row r="9" spans="1:5" x14ac:dyDescent="0.25">
      <c r="A9" s="56"/>
      <c r="B9" s="53" t="s">
        <v>15</v>
      </c>
      <c r="C9" s="25">
        <f>C10+C11+C12+C13+C14+C15+C16+C17+C18+C19</f>
        <v>323884</v>
      </c>
      <c r="D9" s="25">
        <f>D10+D11+D12+D13+D14+D15+D16+D17+D18+D19</f>
        <v>306726.60625999997</v>
      </c>
      <c r="E9" s="25">
        <f t="shared" si="0"/>
        <v>94.702611509058784</v>
      </c>
    </row>
    <row r="10" spans="1:5" s="23" customFormat="1" x14ac:dyDescent="0.25">
      <c r="A10" s="54" t="s">
        <v>6</v>
      </c>
      <c r="B10" s="55" t="s">
        <v>16</v>
      </c>
      <c r="C10" s="24">
        <v>17800</v>
      </c>
      <c r="D10" s="24">
        <v>17754.052510000001</v>
      </c>
      <c r="E10" s="24">
        <f t="shared" si="0"/>
        <v>99.741868033707874</v>
      </c>
    </row>
    <row r="11" spans="1:5" x14ac:dyDescent="0.25">
      <c r="A11" s="54" t="s">
        <v>7</v>
      </c>
      <c r="B11" s="57" t="s">
        <v>17</v>
      </c>
      <c r="C11" s="24">
        <v>14100</v>
      </c>
      <c r="D11" s="24">
        <v>14096.90423</v>
      </c>
      <c r="E11" s="24">
        <f t="shared" si="0"/>
        <v>99.978044184397163</v>
      </c>
    </row>
    <row r="12" spans="1:5" x14ac:dyDescent="0.25">
      <c r="A12" s="54" t="s">
        <v>18</v>
      </c>
      <c r="B12" s="57" t="s">
        <v>19</v>
      </c>
      <c r="C12" s="24">
        <v>42000</v>
      </c>
      <c r="D12" s="24">
        <v>41561.427860000003</v>
      </c>
      <c r="E12" s="24">
        <f t="shared" si="0"/>
        <v>98.95578061904763</v>
      </c>
    </row>
    <row r="13" spans="1:5" x14ac:dyDescent="0.25">
      <c r="A13" s="54" t="s">
        <v>20</v>
      </c>
      <c r="B13" s="57" t="s">
        <v>21</v>
      </c>
      <c r="C13" s="24">
        <v>35000</v>
      </c>
      <c r="D13" s="24">
        <v>34044.823479999999</v>
      </c>
      <c r="E13" s="24">
        <f t="shared" si="0"/>
        <v>97.270924228571431</v>
      </c>
    </row>
    <row r="14" spans="1:5" s="23" customFormat="1" x14ac:dyDescent="0.25">
      <c r="A14" s="54" t="s">
        <v>22</v>
      </c>
      <c r="B14" s="57" t="s">
        <v>23</v>
      </c>
      <c r="C14" s="24">
        <v>47000</v>
      </c>
      <c r="D14" s="24">
        <v>46986.301760000002</v>
      </c>
      <c r="E14" s="24">
        <f t="shared" si="0"/>
        <v>99.970854808510651</v>
      </c>
    </row>
    <row r="15" spans="1:5" x14ac:dyDescent="0.25">
      <c r="A15" s="54" t="s">
        <v>24</v>
      </c>
      <c r="B15" s="57" t="s">
        <v>25</v>
      </c>
      <c r="C15" s="24">
        <v>13000</v>
      </c>
      <c r="D15" s="24">
        <v>12515.34247</v>
      </c>
      <c r="E15" s="24">
        <f t="shared" si="0"/>
        <v>96.27186515384615</v>
      </c>
    </row>
    <row r="16" spans="1:5" s="23" customFormat="1" x14ac:dyDescent="0.25">
      <c r="A16" s="54" t="s">
        <v>26</v>
      </c>
      <c r="B16" s="57" t="s">
        <v>27</v>
      </c>
      <c r="C16" s="24">
        <v>37000</v>
      </c>
      <c r="D16" s="24">
        <v>36777.41865</v>
      </c>
      <c r="E16" s="24">
        <f t="shared" si="0"/>
        <v>99.398428783783785</v>
      </c>
    </row>
    <row r="17" spans="1:5" x14ac:dyDescent="0.25">
      <c r="A17" s="54" t="s">
        <v>28</v>
      </c>
      <c r="B17" s="57" t="s">
        <v>29</v>
      </c>
      <c r="C17" s="24">
        <v>11000</v>
      </c>
      <c r="D17" s="24">
        <v>10217.796770000001</v>
      </c>
      <c r="E17" s="24">
        <f t="shared" si="0"/>
        <v>92.889061545454553</v>
      </c>
    </row>
    <row r="18" spans="1:5" s="23" customFormat="1" x14ac:dyDescent="0.25">
      <c r="A18" s="54" t="s">
        <v>30</v>
      </c>
      <c r="B18" s="57" t="s">
        <v>31</v>
      </c>
      <c r="C18" s="24">
        <v>69000</v>
      </c>
      <c r="D18" s="24">
        <v>68097.888909999994</v>
      </c>
      <c r="E18" s="24">
        <f t="shared" si="0"/>
        <v>98.692592623188403</v>
      </c>
    </row>
    <row r="19" spans="1:5" x14ac:dyDescent="0.25">
      <c r="A19" s="54" t="s">
        <v>32</v>
      </c>
      <c r="B19" s="57" t="s">
        <v>33</v>
      </c>
      <c r="C19" s="24">
        <v>37984</v>
      </c>
      <c r="D19" s="24">
        <v>24674.64962</v>
      </c>
      <c r="E19" s="24">
        <f t="shared" si="0"/>
        <v>64.960640322240948</v>
      </c>
    </row>
    <row r="20" spans="1:5" s="23" customFormat="1" x14ac:dyDescent="0.25">
      <c r="A20" s="27"/>
      <c r="B20" s="28" t="s">
        <v>8</v>
      </c>
      <c r="C20" s="25">
        <f>C6+C9</f>
        <v>462480.6</v>
      </c>
      <c r="D20" s="25">
        <f>D6+D9</f>
        <v>445228.12139999995</v>
      </c>
      <c r="E20" s="25">
        <f>D20/C20*100</f>
        <v>96.269577880672173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4.7109375" style="18" customWidth="1"/>
    <col min="6" max="8" width="9.140625" style="18" customWidth="1"/>
    <col min="9" max="9" width="12.7109375" style="18" customWidth="1"/>
    <col min="10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15.75" customHeight="1" x14ac:dyDescent="0.25">
      <c r="A2" s="77" t="s">
        <v>69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25">
        <f>C7+C8</f>
        <v>12771.805</v>
      </c>
      <c r="D6" s="25">
        <f>D7+D8</f>
        <v>12662.13884</v>
      </c>
      <c r="E6" s="25">
        <f t="shared" ref="E6:E19" si="0">D6/C6*100</f>
        <v>99.141341728909879</v>
      </c>
    </row>
    <row r="7" spans="1:5" x14ac:dyDescent="0.25">
      <c r="A7" s="54" t="s">
        <v>12</v>
      </c>
      <c r="B7" s="55" t="s">
        <v>13</v>
      </c>
      <c r="C7" s="16">
        <v>7656.8050000000003</v>
      </c>
      <c r="D7" s="16">
        <v>7547.4250000000002</v>
      </c>
      <c r="E7" s="24">
        <f t="shared" si="0"/>
        <v>98.571466819384852</v>
      </c>
    </row>
    <row r="8" spans="1:5" x14ac:dyDescent="0.25">
      <c r="A8" s="54" t="s">
        <v>4</v>
      </c>
      <c r="B8" s="55" t="s">
        <v>14</v>
      </c>
      <c r="C8" s="24">
        <v>5115</v>
      </c>
      <c r="D8" s="16">
        <v>5114.7138400000003</v>
      </c>
      <c r="E8" s="24">
        <f t="shared" si="0"/>
        <v>99.994405474095799</v>
      </c>
    </row>
    <row r="9" spans="1:5" x14ac:dyDescent="0.25">
      <c r="A9" s="56"/>
      <c r="B9" s="53" t="s">
        <v>15</v>
      </c>
      <c r="C9" s="25">
        <f>C10+C11+C12+C13+C14+C15+C16+C17+C18+C19</f>
        <v>47510</v>
      </c>
      <c r="D9" s="25">
        <f>D10+D11+D12+D13+D14+D15+D16+D17+D18+D19</f>
        <v>47296.479120000004</v>
      </c>
      <c r="E9" s="24">
        <f t="shared" si="0"/>
        <v>99.55057697326879</v>
      </c>
    </row>
    <row r="10" spans="1:5" s="23" customFormat="1" x14ac:dyDescent="0.25">
      <c r="A10" s="54" t="s">
        <v>6</v>
      </c>
      <c r="B10" s="55" t="s">
        <v>16</v>
      </c>
      <c r="C10" s="16">
        <v>2030</v>
      </c>
      <c r="D10" s="16">
        <v>2026.5495000000001</v>
      </c>
      <c r="E10" s="24">
        <f t="shared" si="0"/>
        <v>99.830024630541885</v>
      </c>
    </row>
    <row r="11" spans="1:5" x14ac:dyDescent="0.25">
      <c r="A11" s="54" t="s">
        <v>7</v>
      </c>
      <c r="B11" s="57" t="s">
        <v>17</v>
      </c>
      <c r="C11" s="16">
        <v>2150</v>
      </c>
      <c r="D11" s="16">
        <v>2133.2734</v>
      </c>
      <c r="E11" s="24">
        <f t="shared" si="0"/>
        <v>99.222018604651169</v>
      </c>
    </row>
    <row r="12" spans="1:5" x14ac:dyDescent="0.25">
      <c r="A12" s="54" t="s">
        <v>18</v>
      </c>
      <c r="B12" s="57" t="s">
        <v>19</v>
      </c>
      <c r="C12" s="16">
        <v>9390</v>
      </c>
      <c r="D12" s="16">
        <v>9386.1290000000008</v>
      </c>
      <c r="E12" s="24">
        <f t="shared" si="0"/>
        <v>99.958775292864757</v>
      </c>
    </row>
    <row r="13" spans="1:5" x14ac:dyDescent="0.25">
      <c r="A13" s="54" t="s">
        <v>20</v>
      </c>
      <c r="B13" s="57" t="s">
        <v>21</v>
      </c>
      <c r="C13" s="16">
        <v>3715</v>
      </c>
      <c r="D13" s="16">
        <v>3604.9297200000001</v>
      </c>
      <c r="E13" s="24">
        <f t="shared" si="0"/>
        <v>97.037139165545099</v>
      </c>
    </row>
    <row r="14" spans="1:5" s="23" customFormat="1" x14ac:dyDescent="0.25">
      <c r="A14" s="54" t="s">
        <v>22</v>
      </c>
      <c r="B14" s="57" t="s">
        <v>23</v>
      </c>
      <c r="C14" s="16">
        <v>7745</v>
      </c>
      <c r="D14" s="16">
        <v>7709.94</v>
      </c>
      <c r="E14" s="24">
        <f t="shared" si="0"/>
        <v>99.547320852162684</v>
      </c>
    </row>
    <row r="15" spans="1:5" x14ac:dyDescent="0.25">
      <c r="A15" s="54" t="s">
        <v>24</v>
      </c>
      <c r="B15" s="57" t="s">
        <v>25</v>
      </c>
      <c r="C15" s="16">
        <v>2350</v>
      </c>
      <c r="D15" s="16">
        <v>2335.4</v>
      </c>
      <c r="E15" s="24">
        <f t="shared" si="0"/>
        <v>99.378723404255325</v>
      </c>
    </row>
    <row r="16" spans="1:5" s="23" customFormat="1" x14ac:dyDescent="0.25">
      <c r="A16" s="54" t="s">
        <v>26</v>
      </c>
      <c r="B16" s="57" t="s">
        <v>27</v>
      </c>
      <c r="C16" s="16">
        <v>4240</v>
      </c>
      <c r="D16" s="16">
        <v>4234.2380000000003</v>
      </c>
      <c r="E16" s="24">
        <f t="shared" si="0"/>
        <v>99.864103773584915</v>
      </c>
    </row>
    <row r="17" spans="1:5" x14ac:dyDescent="0.25">
      <c r="A17" s="54" t="s">
        <v>28</v>
      </c>
      <c r="B17" s="57" t="s">
        <v>29</v>
      </c>
      <c r="C17" s="16">
        <v>1280</v>
      </c>
      <c r="D17" s="16">
        <v>1272.33</v>
      </c>
      <c r="E17" s="24">
        <f t="shared" si="0"/>
        <v>99.400781249999994</v>
      </c>
    </row>
    <row r="18" spans="1:5" s="23" customFormat="1" x14ac:dyDescent="0.25">
      <c r="A18" s="54" t="s">
        <v>30</v>
      </c>
      <c r="B18" s="57" t="s">
        <v>31</v>
      </c>
      <c r="C18" s="16">
        <v>9170</v>
      </c>
      <c r="D18" s="16">
        <v>9162.5694999999996</v>
      </c>
      <c r="E18" s="24">
        <f t="shared" si="0"/>
        <v>99.918969465648857</v>
      </c>
    </row>
    <row r="19" spans="1:5" x14ac:dyDescent="0.25">
      <c r="A19" s="54" t="s">
        <v>32</v>
      </c>
      <c r="B19" s="57" t="s">
        <v>33</v>
      </c>
      <c r="C19" s="16">
        <v>5440</v>
      </c>
      <c r="D19" s="16">
        <v>5431.12</v>
      </c>
      <c r="E19" s="24">
        <f t="shared" si="0"/>
        <v>99.836764705882359</v>
      </c>
    </row>
    <row r="20" spans="1:5" s="23" customFormat="1" x14ac:dyDescent="0.25">
      <c r="A20" s="27"/>
      <c r="B20" s="28" t="s">
        <v>8</v>
      </c>
      <c r="C20" s="25">
        <f>C6+C9</f>
        <v>60281.805</v>
      </c>
      <c r="D20" s="25">
        <f>D6+D9</f>
        <v>59958.617960000003</v>
      </c>
      <c r="E20" s="25">
        <f>D20/C20*100</f>
        <v>99.463872987877522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8.855468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15.75" customHeight="1" x14ac:dyDescent="0.25">
      <c r="A2" s="77" t="s">
        <v>70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4">
        <f>C7+C8</f>
        <v>482022.75079000002</v>
      </c>
      <c r="D6" s="25">
        <f>D7+D8</f>
        <v>475600.05736999994</v>
      </c>
      <c r="E6" s="25">
        <f>D6/C6*100</f>
        <v>98.667553884236014</v>
      </c>
    </row>
    <row r="7" spans="1:5" x14ac:dyDescent="0.25">
      <c r="A7" s="54" t="s">
        <v>12</v>
      </c>
      <c r="B7" s="55" t="s">
        <v>13</v>
      </c>
      <c r="C7" s="6">
        <f>170299.6+200829.22715</f>
        <v>371128.82715000003</v>
      </c>
      <c r="D7" s="16">
        <f>170210.18557+200123.82048</f>
        <v>370334.00604999997</v>
      </c>
      <c r="E7" s="24">
        <f t="shared" ref="E7:E19" si="0">D7/C7*100</f>
        <v>99.785836873383374</v>
      </c>
    </row>
    <row r="8" spans="1:5" x14ac:dyDescent="0.25">
      <c r="A8" s="54" t="s">
        <v>4</v>
      </c>
      <c r="B8" s="55" t="s">
        <v>14</v>
      </c>
      <c r="C8" s="6">
        <f>58900.6+51993.32364</f>
        <v>110893.92363999999</v>
      </c>
      <c r="D8" s="16">
        <f>53639.7152+51626.33612</f>
        <v>105266.05132</v>
      </c>
      <c r="E8" s="24">
        <f t="shared" si="0"/>
        <v>94.924994864218164</v>
      </c>
    </row>
    <row r="9" spans="1:5" x14ac:dyDescent="0.25">
      <c r="A9" s="56"/>
      <c r="B9" s="53" t="s">
        <v>15</v>
      </c>
      <c r="C9" s="4">
        <f>C10+C11+C12+C13+C14+C15+C16+C17+C18+C19</f>
        <v>1205993.74921</v>
      </c>
      <c r="D9" s="25">
        <f>D10+D11+D12+D13+D14+D15+D16+D17+D18+D19</f>
        <v>1134200.8826600001</v>
      </c>
      <c r="E9" s="25">
        <f t="shared" si="0"/>
        <v>94.046995136000618</v>
      </c>
    </row>
    <row r="10" spans="1:5" s="23" customFormat="1" x14ac:dyDescent="0.25">
      <c r="A10" s="54" t="s">
        <v>6</v>
      </c>
      <c r="B10" s="55" t="s">
        <v>16</v>
      </c>
      <c r="C10" s="8">
        <f>37758.9+32780.04176</f>
        <v>70538.941760000002</v>
      </c>
      <c r="D10" s="24">
        <f>29461.83413+32707.3879</f>
        <v>62169.222030000004</v>
      </c>
      <c r="E10" s="24">
        <f t="shared" si="0"/>
        <v>88.134611150707471</v>
      </c>
    </row>
    <row r="11" spans="1:5" x14ac:dyDescent="0.25">
      <c r="A11" s="54" t="s">
        <v>7</v>
      </c>
      <c r="B11" s="57" t="s">
        <v>17</v>
      </c>
      <c r="C11" s="8">
        <f>35985.9+27799.82642</f>
        <v>63785.726420000006</v>
      </c>
      <c r="D11" s="24">
        <f>29471.91853+27490.28839</f>
        <v>56962.206919999997</v>
      </c>
      <c r="E11" s="24">
        <f t="shared" si="0"/>
        <v>89.302435069767441</v>
      </c>
    </row>
    <row r="12" spans="1:5" x14ac:dyDescent="0.25">
      <c r="A12" s="54" t="s">
        <v>18</v>
      </c>
      <c r="B12" s="57" t="s">
        <v>19</v>
      </c>
      <c r="C12" s="8">
        <f>84406.6+83101.31607</f>
        <v>167507.91607000001</v>
      </c>
      <c r="D12" s="24">
        <f>73561.63914+83089.982</f>
        <v>156651.62114</v>
      </c>
      <c r="E12" s="24">
        <f t="shared" si="0"/>
        <v>93.518936188386903</v>
      </c>
    </row>
    <row r="13" spans="1:5" x14ac:dyDescent="0.25">
      <c r="A13" s="54" t="s">
        <v>20</v>
      </c>
      <c r="B13" s="57" t="s">
        <v>21</v>
      </c>
      <c r="C13" s="8">
        <f>68177.8+50311.41536</f>
        <v>118489.21536</v>
      </c>
      <c r="D13" s="24">
        <f>60734.66408+50248.44477</f>
        <v>110983.10885</v>
      </c>
      <c r="E13" s="24">
        <f t="shared" si="0"/>
        <v>93.66515637124057</v>
      </c>
    </row>
    <row r="14" spans="1:5" s="23" customFormat="1" x14ac:dyDescent="0.25">
      <c r="A14" s="54" t="s">
        <v>22</v>
      </c>
      <c r="B14" s="57" t="s">
        <v>23</v>
      </c>
      <c r="C14" s="8">
        <f>100573.6+88217.39023</f>
        <v>188790.99023</v>
      </c>
      <c r="D14" s="24">
        <f>88597.26814+88002.19922</f>
        <v>176599.46736000001</v>
      </c>
      <c r="E14" s="24">
        <f t="shared" si="0"/>
        <v>93.542317429901018</v>
      </c>
    </row>
    <row r="15" spans="1:5" x14ac:dyDescent="0.25">
      <c r="A15" s="54" t="s">
        <v>24</v>
      </c>
      <c r="B15" s="57" t="s">
        <v>25</v>
      </c>
      <c r="C15" s="8">
        <f>34771.5+32803.51928</f>
        <v>67575.019280000008</v>
      </c>
      <c r="D15" s="24">
        <f>28888.0197+32752.89534</f>
        <v>61640.91504</v>
      </c>
      <c r="E15" s="24">
        <f t="shared" si="0"/>
        <v>91.218494196188402</v>
      </c>
    </row>
    <row r="16" spans="1:5" s="23" customFormat="1" x14ac:dyDescent="0.25">
      <c r="A16" s="54" t="s">
        <v>26</v>
      </c>
      <c r="B16" s="57" t="s">
        <v>27</v>
      </c>
      <c r="C16" s="8">
        <f>74820+66389.72221</f>
        <v>141209.72221000001</v>
      </c>
      <c r="D16" s="24">
        <f>72308.18959+66201.10124</f>
        <v>138509.29083000001</v>
      </c>
      <c r="E16" s="24">
        <f t="shared" si="0"/>
        <v>98.087644860610908</v>
      </c>
    </row>
    <row r="17" spans="1:5" x14ac:dyDescent="0.25">
      <c r="A17" s="54" t="s">
        <v>28</v>
      </c>
      <c r="B17" s="57" t="s">
        <v>29</v>
      </c>
      <c r="C17" s="8">
        <f>24640.1+20723.94779</f>
        <v>45364.047789999997</v>
      </c>
      <c r="D17" s="24">
        <f>20987.41874+20567.25757</f>
        <v>41554.676310000003</v>
      </c>
      <c r="E17" s="24">
        <f t="shared" si="0"/>
        <v>91.602664079637691</v>
      </c>
    </row>
    <row r="18" spans="1:5" s="23" customFormat="1" x14ac:dyDescent="0.25">
      <c r="A18" s="54" t="s">
        <v>30</v>
      </c>
      <c r="B18" s="57" t="s">
        <v>31</v>
      </c>
      <c r="C18" s="8">
        <f>113851.2+116335.92114</f>
        <v>230187.12114</v>
      </c>
      <c r="D18" s="24">
        <f>108823.64145+116327.41248</f>
        <v>225151.05392999999</v>
      </c>
      <c r="E18" s="24">
        <f t="shared" si="0"/>
        <v>97.812185501491598</v>
      </c>
    </row>
    <row r="19" spans="1:5" x14ac:dyDescent="0.25">
      <c r="A19" s="54" t="s">
        <v>32</v>
      </c>
      <c r="B19" s="57" t="s">
        <v>33</v>
      </c>
      <c r="C19" s="8">
        <f>63228.2+49316.84895</f>
        <v>112545.04895</v>
      </c>
      <c r="D19" s="24">
        <f>55330.30937+48649.01088</f>
        <v>103979.32025</v>
      </c>
      <c r="E19" s="24">
        <f t="shared" si="0"/>
        <v>92.389066618287714</v>
      </c>
    </row>
    <row r="20" spans="1:5" s="23" customFormat="1" x14ac:dyDescent="0.25">
      <c r="A20" s="27"/>
      <c r="B20" s="28" t="s">
        <v>8</v>
      </c>
      <c r="C20" s="25">
        <f>C6+C9</f>
        <v>1688016.5</v>
      </c>
      <c r="D20" s="25">
        <f>D6+D9</f>
        <v>1609800.9400300002</v>
      </c>
      <c r="E20" s="25">
        <f>D20/C20*100</f>
        <v>95.366422071703695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60.5703125" style="19" customWidth="1"/>
    <col min="3" max="4" width="14.7109375" style="20" customWidth="1"/>
    <col min="5" max="5" width="18.855468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15.75" customHeight="1" x14ac:dyDescent="0.25">
      <c r="A2" s="77" t="s">
        <v>90</v>
      </c>
      <c r="B2" s="81"/>
      <c r="C2" s="81"/>
      <c r="D2" s="81"/>
      <c r="E2" s="81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52"/>
      <c r="B6" s="53" t="s">
        <v>11</v>
      </c>
      <c r="C6" s="25">
        <f>C7+C8</f>
        <v>5917.2250000000004</v>
      </c>
      <c r="D6" s="25">
        <f>D7+D8</f>
        <v>5917.2250000000004</v>
      </c>
      <c r="E6" s="25">
        <f>D6/C6*100</f>
        <v>100</v>
      </c>
    </row>
    <row r="7" spans="1:5" x14ac:dyDescent="0.25">
      <c r="A7" s="54" t="s">
        <v>12</v>
      </c>
      <c r="B7" s="55" t="s">
        <v>13</v>
      </c>
      <c r="C7" s="16">
        <v>4385</v>
      </c>
      <c r="D7" s="16">
        <v>4385</v>
      </c>
      <c r="E7" s="24">
        <f t="shared" ref="E7:E19" si="0">D7/C7*100</f>
        <v>100</v>
      </c>
    </row>
    <row r="8" spans="1:5" x14ac:dyDescent="0.25">
      <c r="A8" s="54" t="s">
        <v>4</v>
      </c>
      <c r="B8" s="55" t="s">
        <v>14</v>
      </c>
      <c r="C8" s="16">
        <v>1532.2249999999999</v>
      </c>
      <c r="D8" s="16">
        <v>1532.2249999999999</v>
      </c>
      <c r="E8" s="24">
        <f t="shared" si="0"/>
        <v>100</v>
      </c>
    </row>
    <row r="9" spans="1:5" x14ac:dyDescent="0.25">
      <c r="A9" s="56"/>
      <c r="B9" s="53" t="s">
        <v>15</v>
      </c>
      <c r="C9" s="25">
        <f>C10+C11+C12+C13+C14+C15+C16+C17+C18+C19</f>
        <v>14412.2448</v>
      </c>
      <c r="D9" s="25">
        <f>D10+D11+D12+D13+D14+D15+D16+D17+D18+D19</f>
        <v>14412.2448</v>
      </c>
      <c r="E9" s="25">
        <f t="shared" si="0"/>
        <v>100</v>
      </c>
    </row>
    <row r="10" spans="1:5" s="23" customFormat="1" x14ac:dyDescent="0.25">
      <c r="A10" s="54" t="s">
        <v>6</v>
      </c>
      <c r="B10" s="55" t="s">
        <v>16</v>
      </c>
      <c r="C10" s="24">
        <v>521.3338</v>
      </c>
      <c r="D10" s="24">
        <v>521.3338</v>
      </c>
      <c r="E10" s="24">
        <f t="shared" si="0"/>
        <v>100</v>
      </c>
    </row>
    <row r="11" spans="1:5" x14ac:dyDescent="0.25">
      <c r="A11" s="54" t="s">
        <v>7</v>
      </c>
      <c r="B11" s="57" t="s">
        <v>17</v>
      </c>
      <c r="C11" s="24">
        <v>983.08900000000006</v>
      </c>
      <c r="D11" s="24">
        <v>983.08900000000006</v>
      </c>
      <c r="E11" s="24">
        <f t="shared" si="0"/>
        <v>100</v>
      </c>
    </row>
    <row r="12" spans="1:5" x14ac:dyDescent="0.25">
      <c r="A12" s="54" t="s">
        <v>18</v>
      </c>
      <c r="B12" s="57" t="s">
        <v>19</v>
      </c>
      <c r="C12" s="24">
        <v>2233</v>
      </c>
      <c r="D12" s="24">
        <v>2233</v>
      </c>
      <c r="E12" s="24">
        <f t="shared" si="0"/>
        <v>100</v>
      </c>
    </row>
    <row r="13" spans="1:5" x14ac:dyDescent="0.25">
      <c r="A13" s="54" t="s">
        <v>20</v>
      </c>
      <c r="B13" s="57" t="s">
        <v>21</v>
      </c>
      <c r="C13" s="24">
        <v>1400.7</v>
      </c>
      <c r="D13" s="24">
        <v>1400.7</v>
      </c>
      <c r="E13" s="24">
        <f t="shared" si="0"/>
        <v>100</v>
      </c>
    </row>
    <row r="14" spans="1:5" s="23" customFormat="1" x14ac:dyDescent="0.25">
      <c r="A14" s="54" t="s">
        <v>22</v>
      </c>
      <c r="B14" s="57" t="s">
        <v>23</v>
      </c>
      <c r="C14" s="24">
        <v>1855.2249999999999</v>
      </c>
      <c r="D14" s="24">
        <v>1855.2249999999999</v>
      </c>
      <c r="E14" s="24">
        <f t="shared" si="0"/>
        <v>100</v>
      </c>
    </row>
    <row r="15" spans="1:5" x14ac:dyDescent="0.25">
      <c r="A15" s="54" t="s">
        <v>24</v>
      </c>
      <c r="B15" s="57" t="s">
        <v>25</v>
      </c>
      <c r="C15" s="24">
        <v>735.875</v>
      </c>
      <c r="D15" s="24">
        <v>735.875</v>
      </c>
      <c r="E15" s="24">
        <f t="shared" si="0"/>
        <v>100</v>
      </c>
    </row>
    <row r="16" spans="1:5" s="23" customFormat="1" x14ac:dyDescent="0.25">
      <c r="A16" s="54" t="s">
        <v>26</v>
      </c>
      <c r="B16" s="57" t="s">
        <v>27</v>
      </c>
      <c r="C16" s="24">
        <v>1705.8266000000001</v>
      </c>
      <c r="D16" s="24">
        <v>1705.8266000000001</v>
      </c>
      <c r="E16" s="24">
        <f t="shared" si="0"/>
        <v>100</v>
      </c>
    </row>
    <row r="17" spans="1:5" x14ac:dyDescent="0.25">
      <c r="A17" s="54" t="s">
        <v>28</v>
      </c>
      <c r="B17" s="57" t="s">
        <v>29</v>
      </c>
      <c r="C17" s="24">
        <v>1083.7303999999999</v>
      </c>
      <c r="D17" s="24">
        <v>1083.7303999999999</v>
      </c>
      <c r="E17" s="24">
        <f t="shared" si="0"/>
        <v>100</v>
      </c>
    </row>
    <row r="18" spans="1:5" s="23" customFormat="1" x14ac:dyDescent="0.25">
      <c r="A18" s="54" t="s">
        <v>30</v>
      </c>
      <c r="B18" s="57" t="s">
        <v>31</v>
      </c>
      <c r="C18" s="24">
        <v>2950.2649999999999</v>
      </c>
      <c r="D18" s="24">
        <v>2950.2649999999999</v>
      </c>
      <c r="E18" s="24">
        <f t="shared" si="0"/>
        <v>100</v>
      </c>
    </row>
    <row r="19" spans="1:5" x14ac:dyDescent="0.25">
      <c r="A19" s="54" t="s">
        <v>32</v>
      </c>
      <c r="B19" s="57" t="s">
        <v>33</v>
      </c>
      <c r="C19" s="24">
        <v>943.2</v>
      </c>
      <c r="D19" s="24">
        <v>943.2</v>
      </c>
      <c r="E19" s="24">
        <f t="shared" si="0"/>
        <v>100</v>
      </c>
    </row>
    <row r="20" spans="1:5" s="23" customFormat="1" x14ac:dyDescent="0.25">
      <c r="A20" s="27"/>
      <c r="B20" s="28" t="s">
        <v>8</v>
      </c>
      <c r="C20" s="25">
        <f>C6+C9</f>
        <v>20329.469799999999</v>
      </c>
      <c r="D20" s="25">
        <f>D6+D9</f>
        <v>20329.469799999999</v>
      </c>
      <c r="E20" s="25">
        <f>D20/C20*100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workbookViewId="0">
      <selection activeCell="A7" sqref="A7"/>
    </sheetView>
  </sheetViews>
  <sheetFormatPr defaultRowHeight="15.75" x14ac:dyDescent="0.25"/>
  <cols>
    <col min="1" max="1" width="6.140625" style="18" bestFit="1" customWidth="1"/>
    <col min="2" max="2" width="31.42578125" style="19" customWidth="1"/>
    <col min="3" max="3" width="21.85546875" style="20" customWidth="1"/>
    <col min="4" max="4" width="15.85546875" style="20" customWidth="1"/>
    <col min="5" max="5" width="18.28515625" style="18" customWidth="1"/>
    <col min="6" max="16384" width="9.140625" style="18"/>
  </cols>
  <sheetData>
    <row r="1" spans="1:15" x14ac:dyDescent="0.25">
      <c r="A1" s="71" t="s">
        <v>0</v>
      </c>
      <c r="B1" s="76"/>
      <c r="C1" s="76"/>
      <c r="D1" s="76"/>
      <c r="E1" s="7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7.75" customHeight="1" x14ac:dyDescent="0.25">
      <c r="A2" s="74" t="s">
        <v>91</v>
      </c>
      <c r="B2" s="80"/>
      <c r="C2" s="80"/>
      <c r="D2" s="80"/>
      <c r="E2" s="80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25">
      <c r="A3" s="73" t="s">
        <v>96</v>
      </c>
      <c r="B3" s="73"/>
      <c r="C3" s="73"/>
      <c r="D3" s="73"/>
      <c r="E3" s="73"/>
    </row>
    <row r="4" spans="1:15" x14ac:dyDescent="0.25">
      <c r="B4" s="19" t="s">
        <v>1</v>
      </c>
      <c r="E4" s="20" t="s">
        <v>2</v>
      </c>
    </row>
    <row r="5" spans="1:15" ht="128.2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15" s="23" customFormat="1" ht="15" customHeight="1" x14ac:dyDescent="0.25">
      <c r="A6" s="27" t="s">
        <v>6</v>
      </c>
      <c r="B6" s="28" t="s">
        <v>5</v>
      </c>
      <c r="C6" s="25">
        <f>C7</f>
        <v>4259.5000000000009</v>
      </c>
      <c r="D6" s="25">
        <f>D7</f>
        <v>4259.5000000000009</v>
      </c>
      <c r="E6" s="25">
        <f t="shared" ref="E6:E19" si="0">D6/C6*100</f>
        <v>100</v>
      </c>
    </row>
    <row r="7" spans="1:15" s="50" customFormat="1" ht="29.25" customHeight="1" x14ac:dyDescent="0.25">
      <c r="A7" s="43" t="s">
        <v>61</v>
      </c>
      <c r="B7" s="39" t="s">
        <v>91</v>
      </c>
      <c r="C7" s="34">
        <f>SUM(C8:C19)</f>
        <v>4259.5000000000009</v>
      </c>
      <c r="D7" s="34">
        <f>SUM(D8:D19)</f>
        <v>4259.5000000000009</v>
      </c>
      <c r="E7" s="24">
        <f t="shared" si="0"/>
        <v>100</v>
      </c>
      <c r="F7" s="46"/>
      <c r="G7" s="46"/>
      <c r="H7" s="46"/>
      <c r="I7" s="47"/>
      <c r="J7" s="47"/>
      <c r="K7" s="47"/>
      <c r="L7" s="49"/>
      <c r="M7" s="49"/>
      <c r="N7" s="49"/>
      <c r="O7" s="49"/>
    </row>
    <row r="8" spans="1:15" ht="15" customHeight="1" x14ac:dyDescent="0.25">
      <c r="A8" s="26"/>
      <c r="B8" s="29" t="s">
        <v>72</v>
      </c>
      <c r="C8" s="24">
        <v>972.7</v>
      </c>
      <c r="D8" s="24">
        <v>972.7</v>
      </c>
      <c r="E8" s="25">
        <f t="shared" si="0"/>
        <v>100</v>
      </c>
    </row>
    <row r="9" spans="1:15" ht="15" customHeight="1" x14ac:dyDescent="0.25">
      <c r="A9" s="26"/>
      <c r="B9" s="29" t="s">
        <v>73</v>
      </c>
      <c r="C9" s="24">
        <v>273.89999999999998</v>
      </c>
      <c r="D9" s="24">
        <v>273.89999999999998</v>
      </c>
      <c r="E9" s="25">
        <f t="shared" si="0"/>
        <v>100</v>
      </c>
    </row>
    <row r="10" spans="1:15" ht="15" customHeight="1" x14ac:dyDescent="0.25">
      <c r="A10" s="26"/>
      <c r="B10" s="29" t="s">
        <v>74</v>
      </c>
      <c r="C10" s="24">
        <v>273.89999999999998</v>
      </c>
      <c r="D10" s="24">
        <v>273.89999999999998</v>
      </c>
      <c r="E10" s="25">
        <f t="shared" si="0"/>
        <v>100</v>
      </c>
    </row>
    <row r="11" spans="1:15" ht="15" customHeight="1" x14ac:dyDescent="0.25">
      <c r="A11" s="26"/>
      <c r="B11" s="29" t="s">
        <v>75</v>
      </c>
      <c r="C11" s="24">
        <v>273.89999999999998</v>
      </c>
      <c r="D11" s="24">
        <v>273.89999999999998</v>
      </c>
      <c r="E11" s="25">
        <f t="shared" si="0"/>
        <v>100</v>
      </c>
    </row>
    <row r="12" spans="1:15" ht="15" customHeight="1" x14ac:dyDescent="0.25">
      <c r="A12" s="26"/>
      <c r="B12" s="29" t="s">
        <v>76</v>
      </c>
      <c r="C12" s="24">
        <v>273.89999999999998</v>
      </c>
      <c r="D12" s="24">
        <v>273.89999999999998</v>
      </c>
      <c r="E12" s="25">
        <f t="shared" si="0"/>
        <v>100</v>
      </c>
    </row>
    <row r="13" spans="1:15" ht="15" customHeight="1" x14ac:dyDescent="0.25">
      <c r="A13" s="26"/>
      <c r="B13" s="29" t="s">
        <v>77</v>
      </c>
      <c r="C13" s="24">
        <v>273.89999999999998</v>
      </c>
      <c r="D13" s="24">
        <v>273.89999999999998</v>
      </c>
      <c r="E13" s="25">
        <f t="shared" si="0"/>
        <v>100</v>
      </c>
    </row>
    <row r="14" spans="1:15" ht="15" customHeight="1" x14ac:dyDescent="0.25">
      <c r="A14" s="26"/>
      <c r="B14" s="29" t="s">
        <v>78</v>
      </c>
      <c r="C14" s="24">
        <v>273.89999999999998</v>
      </c>
      <c r="D14" s="24">
        <v>273.89999999999998</v>
      </c>
      <c r="E14" s="25">
        <f t="shared" si="0"/>
        <v>100</v>
      </c>
      <c r="I14" s="24"/>
    </row>
    <row r="15" spans="1:15" ht="15" customHeight="1" x14ac:dyDescent="0.25">
      <c r="A15" s="26"/>
      <c r="B15" s="29" t="s">
        <v>79</v>
      </c>
      <c r="C15" s="24">
        <v>273.89999999999998</v>
      </c>
      <c r="D15" s="24">
        <v>273.89999999999998</v>
      </c>
      <c r="E15" s="25">
        <f t="shared" si="0"/>
        <v>100</v>
      </c>
    </row>
    <row r="16" spans="1:15" ht="15" customHeight="1" x14ac:dyDescent="0.25">
      <c r="A16" s="26"/>
      <c r="B16" s="29" t="s">
        <v>80</v>
      </c>
      <c r="C16" s="24">
        <v>273.89999999999998</v>
      </c>
      <c r="D16" s="24">
        <v>273.89999999999998</v>
      </c>
      <c r="E16" s="25">
        <f t="shared" si="0"/>
        <v>100</v>
      </c>
    </row>
    <row r="17" spans="1:5" ht="15" customHeight="1" x14ac:dyDescent="0.25">
      <c r="A17" s="26"/>
      <c r="B17" s="29" t="s">
        <v>81</v>
      </c>
      <c r="C17" s="24">
        <v>273.89999999999998</v>
      </c>
      <c r="D17" s="24">
        <v>273.89999999999998</v>
      </c>
      <c r="E17" s="25">
        <f t="shared" si="0"/>
        <v>100</v>
      </c>
    </row>
    <row r="18" spans="1:5" s="23" customFormat="1" ht="15" customHeight="1" x14ac:dyDescent="0.25">
      <c r="A18" s="26"/>
      <c r="B18" s="29" t="s">
        <v>82</v>
      </c>
      <c r="C18" s="24">
        <v>273.89999999999998</v>
      </c>
      <c r="D18" s="24">
        <v>273.89999999999998</v>
      </c>
      <c r="E18" s="25">
        <f t="shared" si="0"/>
        <v>100</v>
      </c>
    </row>
    <row r="19" spans="1:5" ht="15" customHeight="1" x14ac:dyDescent="0.25">
      <c r="A19" s="26"/>
      <c r="B19" s="29" t="s">
        <v>83</v>
      </c>
      <c r="C19" s="24">
        <v>547.79999999999995</v>
      </c>
      <c r="D19" s="24">
        <v>547.79999999999995</v>
      </c>
      <c r="E19" s="25">
        <f t="shared" si="0"/>
        <v>100</v>
      </c>
    </row>
    <row r="20" spans="1:5" s="23" customFormat="1" ht="15" customHeight="1" x14ac:dyDescent="0.25">
      <c r="A20" s="27"/>
      <c r="B20" s="28" t="s">
        <v>8</v>
      </c>
      <c r="C20" s="25">
        <f>C6</f>
        <v>4259.5000000000009</v>
      </c>
      <c r="D20" s="25">
        <f>SUM(D8:D19)</f>
        <v>4259.5000000000009</v>
      </c>
      <c r="E20" s="25">
        <f>D20/C20*100</f>
        <v>100</v>
      </c>
    </row>
  </sheetData>
  <mergeCells count="3">
    <mergeCell ref="A3:E3"/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29.7109375" style="19" customWidth="1"/>
    <col min="3" max="3" width="18" style="20" customWidth="1"/>
    <col min="4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38.25" customHeight="1" x14ac:dyDescent="0.25">
      <c r="A2" s="74" t="s">
        <v>38</v>
      </c>
      <c r="B2" s="80"/>
      <c r="C2" s="80"/>
      <c r="D2" s="80"/>
      <c r="E2" s="80"/>
    </row>
    <row r="3" spans="1:5" ht="36.75" customHeight="1" x14ac:dyDescent="0.25">
      <c r="A3" s="79" t="s">
        <v>96</v>
      </c>
      <c r="B3" s="75"/>
      <c r="C3" s="75"/>
      <c r="D3" s="75"/>
      <c r="E3" s="75"/>
    </row>
    <row r="4" spans="1:5" x14ac:dyDescent="0.25">
      <c r="B4" s="19" t="s">
        <v>1</v>
      </c>
      <c r="E4" s="20" t="s">
        <v>2</v>
      </c>
    </row>
    <row r="5" spans="1:5" ht="128.2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47130.400000000001</v>
      </c>
      <c r="D6" s="25">
        <f>D7+D8</f>
        <v>46622.5</v>
      </c>
      <c r="E6" s="25">
        <f t="shared" ref="E6:E20" si="0">D6/C6*100</f>
        <v>98.92235160321151</v>
      </c>
    </row>
    <row r="7" spans="1:5" ht="15" customHeight="1" x14ac:dyDescent="0.25">
      <c r="A7" s="26" t="s">
        <v>12</v>
      </c>
      <c r="B7" s="35" t="s">
        <v>13</v>
      </c>
      <c r="C7" s="16">
        <v>41469.300000000003</v>
      </c>
      <c r="D7" s="16">
        <v>40962.5</v>
      </c>
      <c r="E7" s="24">
        <f t="shared" si="0"/>
        <v>98.777891114631771</v>
      </c>
    </row>
    <row r="8" spans="1:5" ht="15" customHeight="1" x14ac:dyDescent="0.25">
      <c r="A8" s="26" t="s">
        <v>4</v>
      </c>
      <c r="B8" s="35" t="s">
        <v>14</v>
      </c>
      <c r="C8" s="24">
        <v>5661.1</v>
      </c>
      <c r="D8" s="24">
        <v>5660</v>
      </c>
      <c r="E8" s="24">
        <f t="shared" si="0"/>
        <v>99.980569147338855</v>
      </c>
    </row>
    <row r="9" spans="1:5" ht="15" customHeight="1" x14ac:dyDescent="0.25">
      <c r="A9" s="26"/>
      <c r="B9" s="41" t="s">
        <v>15</v>
      </c>
      <c r="C9" s="25">
        <f>C10+C11+C12+C13+C14+C15+C16+C17+C18+C19</f>
        <v>68369.600000000006</v>
      </c>
      <c r="D9" s="25">
        <f>D10+D11+D12+D13+D14+D15+D16+D17+D18+D19</f>
        <v>67337.3</v>
      </c>
      <c r="E9" s="25">
        <f t="shared" si="0"/>
        <v>98.490118415202076</v>
      </c>
    </row>
    <row r="10" spans="1:5" s="23" customFormat="1" ht="15" customHeight="1" x14ac:dyDescent="0.25">
      <c r="A10" s="27" t="s">
        <v>6</v>
      </c>
      <c r="B10" s="35" t="s">
        <v>16</v>
      </c>
      <c r="C10" s="16">
        <v>8424</v>
      </c>
      <c r="D10" s="24">
        <v>8366</v>
      </c>
      <c r="E10" s="24">
        <f t="shared" si="0"/>
        <v>99.31149097815765</v>
      </c>
    </row>
    <row r="11" spans="1:5" ht="15" customHeight="1" x14ac:dyDescent="0.25">
      <c r="A11" s="26" t="s">
        <v>7</v>
      </c>
      <c r="B11" s="33" t="s">
        <v>17</v>
      </c>
      <c r="C11" s="16">
        <v>5259.3</v>
      </c>
      <c r="D11" s="24">
        <v>5230.6000000000004</v>
      </c>
      <c r="E11" s="24">
        <f t="shared" si="0"/>
        <v>99.454300001901402</v>
      </c>
    </row>
    <row r="12" spans="1:5" ht="15" customHeight="1" x14ac:dyDescent="0.25">
      <c r="A12" s="26" t="s">
        <v>18</v>
      </c>
      <c r="B12" s="33" t="s">
        <v>19</v>
      </c>
      <c r="C12" s="16">
        <v>5057</v>
      </c>
      <c r="D12" s="24">
        <v>5039.1000000000004</v>
      </c>
      <c r="E12" s="24">
        <f t="shared" si="0"/>
        <v>99.646035198734438</v>
      </c>
    </row>
    <row r="13" spans="1:5" ht="15" customHeight="1" x14ac:dyDescent="0.25">
      <c r="A13" s="26" t="s">
        <v>20</v>
      </c>
      <c r="B13" s="33" t="s">
        <v>21</v>
      </c>
      <c r="C13" s="16">
        <v>2467</v>
      </c>
      <c r="D13" s="24">
        <v>2466.1999999999998</v>
      </c>
      <c r="E13" s="24">
        <f t="shared" si="0"/>
        <v>99.967571949736509</v>
      </c>
    </row>
    <row r="14" spans="1:5" s="23" customFormat="1" ht="15" customHeight="1" x14ac:dyDescent="0.25">
      <c r="A14" s="27" t="s">
        <v>22</v>
      </c>
      <c r="B14" s="33" t="s">
        <v>23</v>
      </c>
      <c r="C14" s="16">
        <v>15481.5</v>
      </c>
      <c r="D14" s="24">
        <v>15336.2</v>
      </c>
      <c r="E14" s="24">
        <f t="shared" si="0"/>
        <v>99.061460452798514</v>
      </c>
    </row>
    <row r="15" spans="1:5" ht="15" customHeight="1" x14ac:dyDescent="0.25">
      <c r="A15" s="26" t="s">
        <v>24</v>
      </c>
      <c r="B15" s="33" t="s">
        <v>25</v>
      </c>
      <c r="C15" s="16">
        <v>2623</v>
      </c>
      <c r="D15" s="24">
        <v>2175</v>
      </c>
      <c r="E15" s="24">
        <f t="shared" si="0"/>
        <v>82.920320243995434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6137</v>
      </c>
      <c r="D16" s="24">
        <v>6060.1</v>
      </c>
      <c r="E16" s="24">
        <f t="shared" si="0"/>
        <v>98.746944761284013</v>
      </c>
    </row>
    <row r="17" spans="1:5" ht="15" customHeight="1" x14ac:dyDescent="0.25">
      <c r="A17" s="26" t="s">
        <v>28</v>
      </c>
      <c r="B17" s="33" t="s">
        <v>29</v>
      </c>
      <c r="C17" s="16">
        <v>1904</v>
      </c>
      <c r="D17" s="24">
        <v>1902</v>
      </c>
      <c r="E17" s="24">
        <f t="shared" si="0"/>
        <v>99.894957983193279</v>
      </c>
    </row>
    <row r="18" spans="1:5" s="23" customFormat="1" ht="15" customHeight="1" x14ac:dyDescent="0.25">
      <c r="A18" s="27" t="s">
        <v>30</v>
      </c>
      <c r="B18" s="33" t="s">
        <v>31</v>
      </c>
      <c r="C18" s="16">
        <v>13858.8</v>
      </c>
      <c r="D18" s="24">
        <v>13744.6</v>
      </c>
      <c r="E18" s="24">
        <f t="shared" si="0"/>
        <v>99.175974831875777</v>
      </c>
    </row>
    <row r="19" spans="1:5" ht="15" customHeight="1" x14ac:dyDescent="0.25">
      <c r="A19" s="26" t="s">
        <v>32</v>
      </c>
      <c r="B19" s="33" t="s">
        <v>33</v>
      </c>
      <c r="C19" s="16">
        <v>7158</v>
      </c>
      <c r="D19" s="24">
        <v>7017.5</v>
      </c>
      <c r="E19" s="24">
        <f t="shared" si="0"/>
        <v>98.037161218217378</v>
      </c>
    </row>
    <row r="20" spans="1:5" s="23" customFormat="1" ht="15" customHeight="1" x14ac:dyDescent="0.25">
      <c r="A20" s="27"/>
      <c r="B20" s="28" t="s">
        <v>8</v>
      </c>
      <c r="C20" s="25">
        <f>C9+C6</f>
        <v>115500</v>
      </c>
      <c r="D20" s="25">
        <f>D9+D6</f>
        <v>113959.8</v>
      </c>
      <c r="E20" s="25">
        <f t="shared" si="0"/>
        <v>98.666493506493509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workbookViewId="0">
      <selection activeCell="A7" sqref="A7"/>
    </sheetView>
  </sheetViews>
  <sheetFormatPr defaultRowHeight="15.75" x14ac:dyDescent="0.25"/>
  <cols>
    <col min="1" max="1" width="6.5703125" style="18" customWidth="1"/>
    <col min="2" max="2" width="74.57031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9.140625" style="18"/>
  </cols>
  <sheetData>
    <row r="1" spans="1:15" x14ac:dyDescent="0.25">
      <c r="A1" s="71" t="s">
        <v>0</v>
      </c>
      <c r="B1" s="76"/>
      <c r="C1" s="76"/>
      <c r="D1" s="76"/>
      <c r="E1" s="76"/>
    </row>
    <row r="2" spans="1:15" ht="55.5" customHeight="1" x14ac:dyDescent="0.25">
      <c r="A2" s="74" t="s">
        <v>92</v>
      </c>
      <c r="B2" s="80"/>
      <c r="C2" s="80"/>
      <c r="D2" s="80"/>
      <c r="E2" s="80"/>
    </row>
    <row r="3" spans="1:15" x14ac:dyDescent="0.25">
      <c r="A3" s="73" t="s">
        <v>96</v>
      </c>
      <c r="B3" s="73"/>
      <c r="C3" s="73"/>
      <c r="D3" s="73"/>
      <c r="E3" s="73"/>
    </row>
    <row r="4" spans="1:15" x14ac:dyDescent="0.25">
      <c r="B4" s="19" t="s">
        <v>1</v>
      </c>
      <c r="E4" s="20" t="s">
        <v>2</v>
      </c>
    </row>
    <row r="5" spans="1:1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15" s="23" customFormat="1" ht="15" customHeight="1" x14ac:dyDescent="0.25">
      <c r="A6" s="27" t="s">
        <v>6</v>
      </c>
      <c r="B6" s="28" t="s">
        <v>5</v>
      </c>
      <c r="C6" s="25">
        <f>C7</f>
        <v>4052.3999999999992</v>
      </c>
      <c r="D6" s="25">
        <f>D7</f>
        <v>4052.3999999999992</v>
      </c>
      <c r="E6" s="25">
        <f t="shared" ref="E6:E20" si="0">D6/C6*100</f>
        <v>100</v>
      </c>
    </row>
    <row r="7" spans="1:15" s="50" customFormat="1" ht="53.25" customHeight="1" x14ac:dyDescent="0.25">
      <c r="A7" s="43" t="s">
        <v>62</v>
      </c>
      <c r="B7" s="39" t="s">
        <v>92</v>
      </c>
      <c r="C7" s="34">
        <f>SUM(C8:C19)</f>
        <v>4052.3999999999992</v>
      </c>
      <c r="D7" s="34">
        <f>SUM(D8:D19)</f>
        <v>4052.3999999999992</v>
      </c>
      <c r="E7" s="24">
        <f t="shared" si="0"/>
        <v>100</v>
      </c>
      <c r="F7" s="46"/>
      <c r="G7" s="46"/>
      <c r="H7" s="46"/>
      <c r="I7" s="47"/>
      <c r="J7" s="47"/>
      <c r="K7" s="47"/>
      <c r="L7" s="49"/>
      <c r="M7" s="49"/>
      <c r="N7" s="49"/>
      <c r="O7" s="49"/>
    </row>
    <row r="8" spans="1:15" ht="15" customHeight="1" x14ac:dyDescent="0.25">
      <c r="A8" s="26"/>
      <c r="B8" s="29" t="s">
        <v>72</v>
      </c>
      <c r="C8" s="24">
        <v>337.7</v>
      </c>
      <c r="D8" s="24">
        <v>337.7</v>
      </c>
      <c r="E8" s="24">
        <f t="shared" si="0"/>
        <v>100</v>
      </c>
    </row>
    <row r="9" spans="1:15" ht="15" customHeight="1" x14ac:dyDescent="0.25">
      <c r="A9" s="26"/>
      <c r="B9" s="29" t="s">
        <v>73</v>
      </c>
      <c r="C9" s="24">
        <v>337.7</v>
      </c>
      <c r="D9" s="24">
        <v>337.7</v>
      </c>
      <c r="E9" s="24">
        <f t="shared" si="0"/>
        <v>100</v>
      </c>
    </row>
    <row r="10" spans="1:15" ht="15" customHeight="1" x14ac:dyDescent="0.25">
      <c r="A10" s="26"/>
      <c r="B10" s="29" t="s">
        <v>74</v>
      </c>
      <c r="C10" s="24">
        <v>337.7</v>
      </c>
      <c r="D10" s="24">
        <v>337.7</v>
      </c>
      <c r="E10" s="24">
        <f t="shared" si="0"/>
        <v>100</v>
      </c>
    </row>
    <row r="11" spans="1:15" ht="15" customHeight="1" x14ac:dyDescent="0.25">
      <c r="A11" s="26"/>
      <c r="B11" s="29" t="s">
        <v>75</v>
      </c>
      <c r="C11" s="24">
        <v>337.7</v>
      </c>
      <c r="D11" s="24">
        <v>337.7</v>
      </c>
      <c r="E11" s="24">
        <f t="shared" si="0"/>
        <v>100</v>
      </c>
    </row>
    <row r="12" spans="1:15" ht="15" customHeight="1" x14ac:dyDescent="0.25">
      <c r="A12" s="26"/>
      <c r="B12" s="29" t="s">
        <v>76</v>
      </c>
      <c r="C12" s="24">
        <v>337.7</v>
      </c>
      <c r="D12" s="24">
        <v>337.7</v>
      </c>
      <c r="E12" s="24">
        <f t="shared" si="0"/>
        <v>100</v>
      </c>
    </row>
    <row r="13" spans="1:15" ht="15" customHeight="1" x14ac:dyDescent="0.25">
      <c r="A13" s="26"/>
      <c r="B13" s="29" t="s">
        <v>77</v>
      </c>
      <c r="C13" s="24">
        <v>337.7</v>
      </c>
      <c r="D13" s="24">
        <v>337.7</v>
      </c>
      <c r="E13" s="24">
        <f t="shared" si="0"/>
        <v>100</v>
      </c>
    </row>
    <row r="14" spans="1:15" ht="15" customHeight="1" x14ac:dyDescent="0.25">
      <c r="A14" s="26"/>
      <c r="B14" s="29" t="s">
        <v>78</v>
      </c>
      <c r="C14" s="24">
        <v>337.7</v>
      </c>
      <c r="D14" s="24">
        <v>337.7</v>
      </c>
      <c r="E14" s="24">
        <f t="shared" si="0"/>
        <v>100</v>
      </c>
    </row>
    <row r="15" spans="1:15" ht="15" customHeight="1" x14ac:dyDescent="0.25">
      <c r="A15" s="26"/>
      <c r="B15" s="29" t="s">
        <v>79</v>
      </c>
      <c r="C15" s="24">
        <v>337.7</v>
      </c>
      <c r="D15" s="24">
        <v>337.7</v>
      </c>
      <c r="E15" s="24">
        <f t="shared" si="0"/>
        <v>100</v>
      </c>
    </row>
    <row r="16" spans="1:15" ht="15" customHeight="1" x14ac:dyDescent="0.25">
      <c r="A16" s="26"/>
      <c r="B16" s="29" t="s">
        <v>80</v>
      </c>
      <c r="C16" s="24">
        <v>337.7</v>
      </c>
      <c r="D16" s="24">
        <v>337.7</v>
      </c>
      <c r="E16" s="24">
        <f t="shared" si="0"/>
        <v>100</v>
      </c>
    </row>
    <row r="17" spans="1:5" ht="15" customHeight="1" x14ac:dyDescent="0.25">
      <c r="A17" s="26"/>
      <c r="B17" s="29" t="s">
        <v>81</v>
      </c>
      <c r="C17" s="24">
        <v>337.7</v>
      </c>
      <c r="D17" s="24">
        <v>337.7</v>
      </c>
      <c r="E17" s="24">
        <f t="shared" si="0"/>
        <v>100</v>
      </c>
    </row>
    <row r="18" spans="1:5" s="23" customFormat="1" ht="15" customHeight="1" x14ac:dyDescent="0.25">
      <c r="A18" s="26"/>
      <c r="B18" s="29" t="s">
        <v>82</v>
      </c>
      <c r="C18" s="24">
        <v>337.7</v>
      </c>
      <c r="D18" s="24">
        <v>337.7</v>
      </c>
      <c r="E18" s="24">
        <f t="shared" si="0"/>
        <v>100</v>
      </c>
    </row>
    <row r="19" spans="1:5" ht="15" customHeight="1" x14ac:dyDescent="0.25">
      <c r="A19" s="26"/>
      <c r="B19" s="29" t="s">
        <v>83</v>
      </c>
      <c r="C19" s="24">
        <v>337.7</v>
      </c>
      <c r="D19" s="24">
        <v>337.7</v>
      </c>
      <c r="E19" s="24">
        <f t="shared" si="0"/>
        <v>100</v>
      </c>
    </row>
    <row r="20" spans="1:5" s="23" customFormat="1" ht="15" customHeight="1" x14ac:dyDescent="0.25">
      <c r="A20" s="27"/>
      <c r="B20" s="28" t="s">
        <v>8</v>
      </c>
      <c r="C20" s="25">
        <f>SUM(C8:C19)</f>
        <v>4052.3999999999992</v>
      </c>
      <c r="D20" s="25">
        <f>SUM(D8:D19)</f>
        <v>4052.3999999999992</v>
      </c>
      <c r="E20" s="25">
        <f t="shared" si="0"/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8"/>
  <sheetViews>
    <sheetView workbookViewId="0">
      <selection activeCell="A7" sqref="A7"/>
    </sheetView>
  </sheetViews>
  <sheetFormatPr defaultColWidth="9.140625" defaultRowHeight="32.25" customHeight="1" x14ac:dyDescent="0.25"/>
  <cols>
    <col min="1" max="1" width="6.5703125" style="18" customWidth="1"/>
    <col min="2" max="2" width="74.5703125" style="19" customWidth="1"/>
    <col min="3" max="4" width="14.7109375" style="20" customWidth="1"/>
    <col min="5" max="5" width="14.7109375" style="18" customWidth="1"/>
    <col min="6" max="251" width="9.140625" style="18"/>
    <col min="252" max="252" width="89" style="18" customWidth="1"/>
    <col min="253" max="255" width="18.7109375" style="18" customWidth="1"/>
    <col min="256" max="16384" width="9.140625" style="18"/>
  </cols>
  <sheetData>
    <row r="1" spans="1:15" ht="32.25" customHeight="1" x14ac:dyDescent="0.25">
      <c r="A1" s="71" t="s">
        <v>0</v>
      </c>
      <c r="B1" s="76"/>
      <c r="C1" s="76"/>
      <c r="D1" s="76"/>
      <c r="E1" s="76"/>
    </row>
    <row r="2" spans="1:15" s="15" customFormat="1" ht="66.75" customHeight="1" x14ac:dyDescent="0.25">
      <c r="A2" s="74" t="s">
        <v>84</v>
      </c>
      <c r="B2" s="80"/>
      <c r="C2" s="80"/>
      <c r="D2" s="80"/>
      <c r="E2" s="80"/>
    </row>
    <row r="3" spans="1:15" ht="15.75" x14ac:dyDescent="0.25">
      <c r="A3" s="73" t="s">
        <v>96</v>
      </c>
      <c r="B3" s="73"/>
      <c r="C3" s="73"/>
      <c r="D3" s="73"/>
      <c r="E3" s="73"/>
    </row>
    <row r="4" spans="1:15" ht="15.75" x14ac:dyDescent="0.25">
      <c r="B4" s="19" t="s">
        <v>1</v>
      </c>
      <c r="E4" s="20" t="s">
        <v>2</v>
      </c>
    </row>
    <row r="5" spans="1:1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15" s="23" customFormat="1" ht="15" customHeight="1" x14ac:dyDescent="0.25">
      <c r="A6" s="27" t="s">
        <v>6</v>
      </c>
      <c r="B6" s="28" t="s">
        <v>5</v>
      </c>
      <c r="C6" s="25">
        <f>C7</f>
        <v>8121.6000000000013</v>
      </c>
      <c r="D6" s="25">
        <f>D7</f>
        <v>8121.6000000000013</v>
      </c>
      <c r="E6" s="25">
        <f>D6/C6*100</f>
        <v>100</v>
      </c>
    </row>
    <row r="7" spans="1:15" s="50" customFormat="1" ht="51.95" customHeight="1" x14ac:dyDescent="0.25">
      <c r="A7" s="43" t="s">
        <v>63</v>
      </c>
      <c r="B7" s="39" t="s">
        <v>84</v>
      </c>
      <c r="C7" s="34">
        <f>SUM(C8:C17)</f>
        <v>8121.6000000000013</v>
      </c>
      <c r="D7" s="34">
        <f>SUM(D8:D17)</f>
        <v>8121.6000000000013</v>
      </c>
      <c r="E7" s="34">
        <f>D7/C7*100</f>
        <v>100</v>
      </c>
      <c r="F7" s="46"/>
      <c r="G7" s="46"/>
      <c r="H7" s="46"/>
      <c r="I7" s="47"/>
      <c r="J7" s="47"/>
      <c r="K7" s="47"/>
      <c r="L7" s="48"/>
      <c r="M7" s="49"/>
      <c r="N7" s="49"/>
      <c r="O7" s="49"/>
    </row>
    <row r="8" spans="1:15" ht="15" customHeight="1" x14ac:dyDescent="0.25">
      <c r="A8" s="26"/>
      <c r="B8" s="29" t="s">
        <v>72</v>
      </c>
      <c r="C8" s="51">
        <v>933.6</v>
      </c>
      <c r="D8" s="30">
        <v>933.6</v>
      </c>
      <c r="E8" s="24">
        <f t="shared" ref="E8:E18" si="0">D8/C8*100</f>
        <v>100</v>
      </c>
    </row>
    <row r="9" spans="1:15" ht="15" customHeight="1" x14ac:dyDescent="0.25">
      <c r="A9" s="26"/>
      <c r="B9" s="29" t="s">
        <v>73</v>
      </c>
      <c r="C9" s="51">
        <v>728.7</v>
      </c>
      <c r="D9" s="30">
        <v>728.7</v>
      </c>
      <c r="E9" s="24">
        <f t="shared" si="0"/>
        <v>100</v>
      </c>
    </row>
    <row r="10" spans="1:15" ht="15" customHeight="1" x14ac:dyDescent="0.25">
      <c r="A10" s="26"/>
      <c r="B10" s="29" t="s">
        <v>75</v>
      </c>
      <c r="C10" s="51">
        <v>792.9</v>
      </c>
      <c r="D10" s="30">
        <v>792.9</v>
      </c>
      <c r="E10" s="24">
        <f t="shared" si="0"/>
        <v>100</v>
      </c>
    </row>
    <row r="11" spans="1:15" ht="15" customHeight="1" x14ac:dyDescent="0.25">
      <c r="A11" s="26"/>
      <c r="B11" s="29" t="s">
        <v>76</v>
      </c>
      <c r="C11" s="51">
        <v>804.4</v>
      </c>
      <c r="D11" s="30">
        <v>804.4</v>
      </c>
      <c r="E11" s="24">
        <f t="shared" si="0"/>
        <v>100</v>
      </c>
    </row>
    <row r="12" spans="1:15" ht="15" customHeight="1" x14ac:dyDescent="0.25">
      <c r="A12" s="26"/>
      <c r="B12" s="29" t="s">
        <v>77</v>
      </c>
      <c r="C12" s="51">
        <v>809.9</v>
      </c>
      <c r="D12" s="30">
        <v>809.9</v>
      </c>
      <c r="E12" s="24">
        <f t="shared" si="0"/>
        <v>100</v>
      </c>
    </row>
    <row r="13" spans="1:15" ht="15" customHeight="1" x14ac:dyDescent="0.25">
      <c r="A13" s="26"/>
      <c r="B13" s="29" t="s">
        <v>78</v>
      </c>
      <c r="C13" s="51">
        <v>1066.7</v>
      </c>
      <c r="D13" s="30">
        <v>1066.7</v>
      </c>
      <c r="E13" s="24">
        <f t="shared" si="0"/>
        <v>100</v>
      </c>
    </row>
    <row r="14" spans="1:15" ht="15" customHeight="1" x14ac:dyDescent="0.25">
      <c r="A14" s="26"/>
      <c r="B14" s="29" t="s">
        <v>80</v>
      </c>
      <c r="C14" s="51">
        <v>646.1</v>
      </c>
      <c r="D14" s="30">
        <v>646.1</v>
      </c>
      <c r="E14" s="24">
        <f t="shared" si="0"/>
        <v>100</v>
      </c>
    </row>
    <row r="15" spans="1:15" ht="15" customHeight="1" x14ac:dyDescent="0.25">
      <c r="A15" s="26"/>
      <c r="B15" s="29" t="s">
        <v>81</v>
      </c>
      <c r="C15" s="51">
        <v>872.6</v>
      </c>
      <c r="D15" s="30">
        <v>872.6</v>
      </c>
      <c r="E15" s="24">
        <f t="shared" si="0"/>
        <v>100</v>
      </c>
    </row>
    <row r="16" spans="1:15" s="23" customFormat="1" ht="15" customHeight="1" x14ac:dyDescent="0.25">
      <c r="A16" s="26"/>
      <c r="B16" s="29" t="s">
        <v>82</v>
      </c>
      <c r="C16" s="51">
        <v>853.4</v>
      </c>
      <c r="D16" s="30">
        <v>853.4</v>
      </c>
      <c r="E16" s="24">
        <f t="shared" si="0"/>
        <v>100</v>
      </c>
    </row>
    <row r="17" spans="1:5" ht="15" customHeight="1" x14ac:dyDescent="0.25">
      <c r="A17" s="26"/>
      <c r="B17" s="29" t="s">
        <v>83</v>
      </c>
      <c r="C17" s="51">
        <v>613.29999999999995</v>
      </c>
      <c r="D17" s="30">
        <v>613.29999999999995</v>
      </c>
      <c r="E17" s="24">
        <f t="shared" si="0"/>
        <v>100</v>
      </c>
    </row>
    <row r="18" spans="1:5" s="23" customFormat="1" ht="15" customHeight="1" x14ac:dyDescent="0.25">
      <c r="A18" s="27"/>
      <c r="B18" s="28" t="s">
        <v>8</v>
      </c>
      <c r="C18" s="25">
        <f>SUM(C8:C17)</f>
        <v>8121.6000000000013</v>
      </c>
      <c r="D18" s="25">
        <f>SUM(D8:D17)</f>
        <v>8121.6000000000013</v>
      </c>
      <c r="E18" s="25">
        <f t="shared" si="0"/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9"/>
  <sheetViews>
    <sheetView workbookViewId="0">
      <selection activeCell="A7" sqref="A7"/>
    </sheetView>
  </sheetViews>
  <sheetFormatPr defaultColWidth="15.7109375" defaultRowHeight="15.75" x14ac:dyDescent="0.25"/>
  <cols>
    <col min="1" max="1" width="6.5703125" style="18" customWidth="1"/>
    <col min="2" max="2" width="74.57031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15" x14ac:dyDescent="0.25">
      <c r="A1" s="71" t="s">
        <v>0</v>
      </c>
      <c r="B1" s="76"/>
      <c r="C1" s="76"/>
      <c r="D1" s="76"/>
      <c r="E1" s="76"/>
    </row>
    <row r="2" spans="1:15" ht="45" customHeight="1" x14ac:dyDescent="0.25">
      <c r="A2" s="74" t="s">
        <v>85</v>
      </c>
      <c r="B2" s="80"/>
      <c r="C2" s="80"/>
      <c r="D2" s="80"/>
      <c r="E2" s="80"/>
    </row>
    <row r="3" spans="1:15" x14ac:dyDescent="0.25">
      <c r="A3" s="73" t="s">
        <v>96</v>
      </c>
      <c r="B3" s="73"/>
      <c r="C3" s="73"/>
      <c r="D3" s="73"/>
      <c r="E3" s="73"/>
    </row>
    <row r="4" spans="1:15" x14ac:dyDescent="0.25">
      <c r="B4" s="19" t="s">
        <v>1</v>
      </c>
      <c r="E4" s="20" t="s">
        <v>2</v>
      </c>
    </row>
    <row r="5" spans="1:1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15" s="23" customFormat="1" ht="15" customHeight="1" thickBot="1" x14ac:dyDescent="0.3">
      <c r="A6" s="27" t="s">
        <v>6</v>
      </c>
      <c r="B6" s="28" t="s">
        <v>5</v>
      </c>
      <c r="C6" s="25">
        <f>C7</f>
        <v>16458.599999999999</v>
      </c>
      <c r="D6" s="25">
        <f>D7</f>
        <v>16354.199999999999</v>
      </c>
      <c r="E6" s="31">
        <f t="shared" ref="E6:E19" si="0">D6/C6*100</f>
        <v>99.365681163646968</v>
      </c>
    </row>
    <row r="7" spans="1:15" s="50" customFormat="1" ht="50.25" customHeight="1" thickBot="1" x14ac:dyDescent="0.3">
      <c r="A7" s="43" t="s">
        <v>66</v>
      </c>
      <c r="B7" s="39" t="s">
        <v>85</v>
      </c>
      <c r="C7" s="34">
        <f>SUM(C8:C18)</f>
        <v>16458.599999999999</v>
      </c>
      <c r="D7" s="44">
        <f>SUM(D8:D18)</f>
        <v>16354.199999999999</v>
      </c>
      <c r="E7" s="45">
        <f t="shared" si="0"/>
        <v>99.365681163646968</v>
      </c>
      <c r="F7" s="46"/>
      <c r="G7" s="46"/>
      <c r="H7" s="46"/>
      <c r="I7" s="47"/>
      <c r="J7" s="47"/>
      <c r="K7" s="47"/>
      <c r="L7" s="48"/>
      <c r="M7" s="49"/>
      <c r="N7" s="49"/>
      <c r="O7" s="49"/>
    </row>
    <row r="8" spans="1:15" ht="15" customHeight="1" x14ac:dyDescent="0.25">
      <c r="A8" s="26"/>
      <c r="B8" s="29" t="s">
        <v>73</v>
      </c>
      <c r="C8" s="24">
        <v>876.8</v>
      </c>
      <c r="D8" s="24">
        <v>876.8</v>
      </c>
      <c r="E8" s="32">
        <f t="shared" si="0"/>
        <v>100</v>
      </c>
    </row>
    <row r="9" spans="1:15" ht="15" customHeight="1" x14ac:dyDescent="0.25">
      <c r="A9" s="26"/>
      <c r="B9" s="29" t="s">
        <v>74</v>
      </c>
      <c r="C9" s="24">
        <v>1014.2</v>
      </c>
      <c r="D9" s="24">
        <v>1014.2</v>
      </c>
      <c r="E9" s="24">
        <f t="shared" si="0"/>
        <v>100</v>
      </c>
    </row>
    <row r="10" spans="1:15" ht="15" customHeight="1" x14ac:dyDescent="0.25">
      <c r="A10" s="26"/>
      <c r="B10" s="29" t="s">
        <v>75</v>
      </c>
      <c r="C10" s="24">
        <v>1152.5</v>
      </c>
      <c r="D10" s="24">
        <v>1152.5</v>
      </c>
      <c r="E10" s="24">
        <f t="shared" si="0"/>
        <v>100</v>
      </c>
    </row>
    <row r="11" spans="1:15" ht="15" customHeight="1" x14ac:dyDescent="0.25">
      <c r="A11" s="26"/>
      <c r="B11" s="29" t="s">
        <v>76</v>
      </c>
      <c r="C11" s="24">
        <v>1429.1</v>
      </c>
      <c r="D11" s="24">
        <v>1429.1</v>
      </c>
      <c r="E11" s="24">
        <f t="shared" si="0"/>
        <v>100</v>
      </c>
    </row>
    <row r="12" spans="1:15" ht="15" customHeight="1" x14ac:dyDescent="0.25">
      <c r="A12" s="26"/>
      <c r="B12" s="29" t="s">
        <v>77</v>
      </c>
      <c r="C12" s="24">
        <v>2489.4</v>
      </c>
      <c r="D12" s="24">
        <v>2489.4</v>
      </c>
      <c r="E12" s="24">
        <f t="shared" si="0"/>
        <v>100</v>
      </c>
    </row>
    <row r="13" spans="1:15" ht="15" customHeight="1" x14ac:dyDescent="0.25">
      <c r="A13" s="26"/>
      <c r="B13" s="29" t="s">
        <v>78</v>
      </c>
      <c r="C13" s="24">
        <v>2443.3000000000002</v>
      </c>
      <c r="D13" s="24">
        <v>2443.3000000000002</v>
      </c>
      <c r="E13" s="24">
        <f t="shared" si="0"/>
        <v>100</v>
      </c>
    </row>
    <row r="14" spans="1:15" ht="15" customHeight="1" x14ac:dyDescent="0.25">
      <c r="A14" s="26"/>
      <c r="B14" s="29" t="s">
        <v>79</v>
      </c>
      <c r="C14" s="24">
        <v>1152.5</v>
      </c>
      <c r="D14" s="24">
        <v>1152.5</v>
      </c>
      <c r="E14" s="24">
        <f t="shared" si="0"/>
        <v>100</v>
      </c>
    </row>
    <row r="15" spans="1:15" ht="15" customHeight="1" x14ac:dyDescent="0.25">
      <c r="A15" s="26"/>
      <c r="B15" s="29" t="s">
        <v>80</v>
      </c>
      <c r="C15" s="24">
        <v>1844</v>
      </c>
      <c r="D15" s="24">
        <v>1844</v>
      </c>
      <c r="E15" s="24">
        <f t="shared" si="0"/>
        <v>100</v>
      </c>
    </row>
    <row r="16" spans="1:15" ht="15" customHeight="1" x14ac:dyDescent="0.25">
      <c r="A16" s="26"/>
      <c r="B16" s="29" t="s">
        <v>81</v>
      </c>
      <c r="C16" s="24">
        <v>1060.3</v>
      </c>
      <c r="D16" s="24">
        <v>1060.3</v>
      </c>
      <c r="E16" s="24">
        <f t="shared" si="0"/>
        <v>100</v>
      </c>
    </row>
    <row r="17" spans="1:5" s="23" customFormat="1" ht="15" customHeight="1" x14ac:dyDescent="0.25">
      <c r="A17" s="26"/>
      <c r="B17" s="29" t="s">
        <v>82</v>
      </c>
      <c r="C17" s="24">
        <v>1336.9</v>
      </c>
      <c r="D17" s="24">
        <v>1232.5</v>
      </c>
      <c r="E17" s="24">
        <f t="shared" si="0"/>
        <v>92.190889370932751</v>
      </c>
    </row>
    <row r="18" spans="1:5" ht="15" customHeight="1" x14ac:dyDescent="0.25">
      <c r="A18" s="26"/>
      <c r="B18" s="29" t="s">
        <v>83</v>
      </c>
      <c r="C18" s="24">
        <v>1659.6</v>
      </c>
      <c r="D18" s="24">
        <v>1659.6</v>
      </c>
      <c r="E18" s="24">
        <f t="shared" si="0"/>
        <v>100</v>
      </c>
    </row>
    <row r="19" spans="1:5" s="23" customFormat="1" ht="15" customHeight="1" x14ac:dyDescent="0.25">
      <c r="A19" s="27"/>
      <c r="B19" s="28" t="s">
        <v>8</v>
      </c>
      <c r="C19" s="25">
        <f>C6</f>
        <v>16458.599999999999</v>
      </c>
      <c r="D19" s="25">
        <f>D6</f>
        <v>16354.199999999999</v>
      </c>
      <c r="E19" s="25">
        <f t="shared" si="0"/>
        <v>99.365681163646968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abSelected="1" topLeftCell="A2" workbookViewId="0">
      <selection activeCell="A7" sqref="A7"/>
    </sheetView>
  </sheetViews>
  <sheetFormatPr defaultRowHeight="15" x14ac:dyDescent="0.25"/>
  <cols>
    <col min="1" max="1" width="6.140625" style="36" bestFit="1" customWidth="1"/>
    <col min="2" max="2" width="22.42578125" style="36" customWidth="1"/>
    <col min="3" max="3" width="22" style="36" customWidth="1"/>
    <col min="4" max="4" width="17.5703125" style="36" customWidth="1"/>
    <col min="5" max="5" width="15.42578125" style="36" customWidth="1"/>
    <col min="6" max="16384" width="9.140625" style="36"/>
  </cols>
  <sheetData>
    <row r="1" spans="1:5" ht="15.75" x14ac:dyDescent="0.25">
      <c r="A1" s="71" t="s">
        <v>0</v>
      </c>
      <c r="B1" s="76"/>
      <c r="C1" s="76"/>
      <c r="D1" s="76"/>
      <c r="E1" s="76"/>
    </row>
    <row r="2" spans="1:5" ht="78" customHeight="1" x14ac:dyDescent="0.25">
      <c r="A2" s="74" t="s">
        <v>86</v>
      </c>
      <c r="B2" s="80"/>
      <c r="C2" s="80"/>
      <c r="D2" s="80"/>
      <c r="E2" s="80"/>
    </row>
    <row r="3" spans="1:5" ht="33" customHeight="1" x14ac:dyDescent="0.25">
      <c r="A3" s="73" t="s">
        <v>96</v>
      </c>
      <c r="B3" s="73"/>
      <c r="C3" s="73"/>
      <c r="D3" s="73"/>
      <c r="E3" s="73"/>
    </row>
    <row r="4" spans="1:5" ht="15.75" x14ac:dyDescent="0.25">
      <c r="A4" s="18"/>
      <c r="B4" s="19" t="s">
        <v>1</v>
      </c>
      <c r="C4" s="20"/>
      <c r="D4" s="20"/>
      <c r="E4" s="20" t="s">
        <v>2</v>
      </c>
    </row>
    <row r="5" spans="1:5" ht="90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x14ac:dyDescent="0.25">
      <c r="A6" s="27" t="s">
        <v>6</v>
      </c>
      <c r="B6" s="28" t="s">
        <v>5</v>
      </c>
      <c r="C6" s="25">
        <v>3814.0000000000009</v>
      </c>
      <c r="D6" s="25">
        <f>D7</f>
        <v>3814.0000000000009</v>
      </c>
      <c r="E6" s="25">
        <f>D6/C6*100</f>
        <v>100</v>
      </c>
    </row>
    <row r="7" spans="1:5" ht="96" x14ac:dyDescent="0.25">
      <c r="A7" s="43" t="s">
        <v>71</v>
      </c>
      <c r="B7" s="39" t="s">
        <v>86</v>
      </c>
      <c r="C7" s="34">
        <v>3814.0000000000009</v>
      </c>
      <c r="D7" s="34">
        <f>D8+D9+D10+D11+D12+D13+D14+D15+D16+D17+D18+D19</f>
        <v>3814.0000000000009</v>
      </c>
      <c r="E7" s="25">
        <f t="shared" ref="E7:E19" si="0">D7/C7*100</f>
        <v>100</v>
      </c>
    </row>
    <row r="8" spans="1:5" x14ac:dyDescent="0.25">
      <c r="A8" s="26"/>
      <c r="B8" s="29" t="s">
        <v>72</v>
      </c>
      <c r="C8" s="24">
        <v>664.7</v>
      </c>
      <c r="D8" s="24">
        <v>664.7</v>
      </c>
      <c r="E8" s="25">
        <f t="shared" si="0"/>
        <v>100</v>
      </c>
    </row>
    <row r="9" spans="1:5" x14ac:dyDescent="0.25">
      <c r="A9" s="26"/>
      <c r="B9" s="29" t="s">
        <v>73</v>
      </c>
      <c r="C9" s="24">
        <v>286.3</v>
      </c>
      <c r="D9" s="24">
        <v>286.3</v>
      </c>
      <c r="E9" s="25">
        <f t="shared" si="0"/>
        <v>100</v>
      </c>
    </row>
    <row r="10" spans="1:5" x14ac:dyDescent="0.25">
      <c r="A10" s="26"/>
      <c r="B10" s="29" t="s">
        <v>74</v>
      </c>
      <c r="C10" s="24">
        <v>286.3</v>
      </c>
      <c r="D10" s="24">
        <v>286.3</v>
      </c>
      <c r="E10" s="25">
        <f t="shared" si="0"/>
        <v>100</v>
      </c>
    </row>
    <row r="11" spans="1:5" x14ac:dyDescent="0.25">
      <c r="A11" s="26"/>
      <c r="B11" s="29" t="s">
        <v>75</v>
      </c>
      <c r="C11" s="24">
        <v>286.3</v>
      </c>
      <c r="D11" s="24">
        <v>286.3</v>
      </c>
      <c r="E11" s="25">
        <f t="shared" si="0"/>
        <v>100</v>
      </c>
    </row>
    <row r="12" spans="1:5" x14ac:dyDescent="0.25">
      <c r="A12" s="26"/>
      <c r="B12" s="29" t="s">
        <v>76</v>
      </c>
      <c r="C12" s="24">
        <v>286.3</v>
      </c>
      <c r="D12" s="24">
        <v>286.3</v>
      </c>
      <c r="E12" s="25">
        <f t="shared" si="0"/>
        <v>100</v>
      </c>
    </row>
    <row r="13" spans="1:5" x14ac:dyDescent="0.25">
      <c r="A13" s="26"/>
      <c r="B13" s="29" t="s">
        <v>77</v>
      </c>
      <c r="C13" s="24">
        <v>286.3</v>
      </c>
      <c r="D13" s="24">
        <v>286.3</v>
      </c>
      <c r="E13" s="25">
        <f t="shared" si="0"/>
        <v>100</v>
      </c>
    </row>
    <row r="14" spans="1:5" x14ac:dyDescent="0.25">
      <c r="A14" s="26"/>
      <c r="B14" s="29" t="s">
        <v>78</v>
      </c>
      <c r="C14" s="24">
        <v>286.3</v>
      </c>
      <c r="D14" s="24">
        <v>286.3</v>
      </c>
      <c r="E14" s="25">
        <f t="shared" si="0"/>
        <v>100</v>
      </c>
    </row>
    <row r="15" spans="1:5" x14ac:dyDescent="0.25">
      <c r="A15" s="26"/>
      <c r="B15" s="29" t="s">
        <v>79</v>
      </c>
      <c r="C15" s="24">
        <v>286.3</v>
      </c>
      <c r="D15" s="24">
        <v>286.3</v>
      </c>
      <c r="E15" s="25">
        <f t="shared" si="0"/>
        <v>100</v>
      </c>
    </row>
    <row r="16" spans="1:5" x14ac:dyDescent="0.25">
      <c r="A16" s="26"/>
      <c r="B16" s="29" t="s">
        <v>80</v>
      </c>
      <c r="C16" s="24">
        <v>286.3</v>
      </c>
      <c r="D16" s="24">
        <v>286.3</v>
      </c>
      <c r="E16" s="25">
        <f t="shared" si="0"/>
        <v>100</v>
      </c>
    </row>
    <row r="17" spans="1:5" x14ac:dyDescent="0.25">
      <c r="A17" s="26"/>
      <c r="B17" s="29" t="s">
        <v>81</v>
      </c>
      <c r="C17" s="24">
        <v>286.3</v>
      </c>
      <c r="D17" s="24">
        <v>286.3</v>
      </c>
      <c r="E17" s="25">
        <f t="shared" si="0"/>
        <v>100</v>
      </c>
    </row>
    <row r="18" spans="1:5" ht="30" x14ac:dyDescent="0.25">
      <c r="A18" s="26"/>
      <c r="B18" s="29" t="s">
        <v>82</v>
      </c>
      <c r="C18" s="24">
        <v>286.3</v>
      </c>
      <c r="D18" s="24">
        <v>286.3</v>
      </c>
      <c r="E18" s="25">
        <f t="shared" si="0"/>
        <v>100</v>
      </c>
    </row>
    <row r="19" spans="1:5" x14ac:dyDescent="0.25">
      <c r="A19" s="26"/>
      <c r="B19" s="29" t="s">
        <v>83</v>
      </c>
      <c r="C19" s="24">
        <v>286.3</v>
      </c>
      <c r="D19" s="24">
        <v>286.3</v>
      </c>
      <c r="E19" s="25">
        <f t="shared" si="0"/>
        <v>100</v>
      </c>
    </row>
    <row r="20" spans="1:5" x14ac:dyDescent="0.25">
      <c r="A20" s="27"/>
      <c r="B20" s="28" t="s">
        <v>8</v>
      </c>
      <c r="C20" s="25">
        <v>3814.0000000000009</v>
      </c>
      <c r="D20" s="25">
        <f>D8+D9+D10+D11+D12+D13+D14+D15+D16+D17+D18+D19</f>
        <v>3814.0000000000009</v>
      </c>
      <c r="E20" s="25">
        <f>D20/C20*100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35.14062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90" customHeight="1" x14ac:dyDescent="0.25">
      <c r="A2" s="74" t="s">
        <v>39</v>
      </c>
      <c r="B2" s="80"/>
      <c r="C2" s="80"/>
      <c r="D2" s="80"/>
      <c r="E2" s="80"/>
    </row>
    <row r="3" spans="1:5" ht="39" customHeight="1" x14ac:dyDescent="0.25">
      <c r="A3" s="79" t="s">
        <v>96</v>
      </c>
      <c r="B3" s="75"/>
      <c r="C3" s="75"/>
      <c r="D3" s="75"/>
      <c r="E3" s="75"/>
    </row>
    <row r="4" spans="1:5" x14ac:dyDescent="0.25">
      <c r="B4" s="19" t="s">
        <v>1</v>
      </c>
      <c r="E4" s="20" t="s">
        <v>2</v>
      </c>
    </row>
    <row r="5" spans="1:5" ht="135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49550.3</v>
      </c>
      <c r="D6" s="25">
        <f>D7+D8</f>
        <v>49239.1</v>
      </c>
      <c r="E6" s="25">
        <f t="shared" ref="E6:E20" si="0">D6/C6*100</f>
        <v>99.37195133026438</v>
      </c>
    </row>
    <row r="7" spans="1:5" ht="15" customHeight="1" x14ac:dyDescent="0.25">
      <c r="A7" s="26" t="s">
        <v>12</v>
      </c>
      <c r="B7" s="35" t="s">
        <v>13</v>
      </c>
      <c r="C7" s="16">
        <v>38157.9</v>
      </c>
      <c r="D7" s="16">
        <v>37924.199999999997</v>
      </c>
      <c r="E7" s="24">
        <f t="shared" si="0"/>
        <v>99.387544912062765</v>
      </c>
    </row>
    <row r="8" spans="1:5" ht="15" customHeight="1" x14ac:dyDescent="0.25">
      <c r="A8" s="26" t="s">
        <v>4</v>
      </c>
      <c r="B8" s="35" t="s">
        <v>14</v>
      </c>
      <c r="C8" s="16">
        <v>11392.4</v>
      </c>
      <c r="D8" s="16">
        <v>11314.9</v>
      </c>
      <c r="E8" s="24">
        <f t="shared" si="0"/>
        <v>99.319721919876415</v>
      </c>
    </row>
    <row r="9" spans="1:5" ht="15" customHeight="1" x14ac:dyDescent="0.25">
      <c r="A9" s="26"/>
      <c r="B9" s="41" t="s">
        <v>15</v>
      </c>
      <c r="C9" s="25">
        <f>SUM(C10:C19)</f>
        <v>151769.29999999996</v>
      </c>
      <c r="D9" s="25">
        <f>D10+D11+D12+D13+D14+D15+D16+D17+D18+D19</f>
        <v>151538.20000000001</v>
      </c>
      <c r="E9" s="25">
        <f t="shared" si="0"/>
        <v>99.847729415632841</v>
      </c>
    </row>
    <row r="10" spans="1:5" s="23" customFormat="1" ht="15" customHeight="1" x14ac:dyDescent="0.25">
      <c r="A10" s="27" t="s">
        <v>6</v>
      </c>
      <c r="B10" s="35" t="s">
        <v>16</v>
      </c>
      <c r="C10" s="16">
        <v>14321.9</v>
      </c>
      <c r="D10" s="16">
        <v>14270.8</v>
      </c>
      <c r="E10" s="24">
        <f t="shared" si="0"/>
        <v>99.6432037648636</v>
      </c>
    </row>
    <row r="11" spans="1:5" ht="15" customHeight="1" x14ac:dyDescent="0.25">
      <c r="A11" s="26" t="s">
        <v>7</v>
      </c>
      <c r="B11" s="33" t="s">
        <v>17</v>
      </c>
      <c r="C11" s="16">
        <v>8007.4</v>
      </c>
      <c r="D11" s="16">
        <v>7992.5</v>
      </c>
      <c r="E11" s="24">
        <f t="shared" si="0"/>
        <v>99.813922122037127</v>
      </c>
    </row>
    <row r="12" spans="1:5" ht="15" customHeight="1" x14ac:dyDescent="0.25">
      <c r="A12" s="26" t="s">
        <v>18</v>
      </c>
      <c r="B12" s="33" t="s">
        <v>19</v>
      </c>
      <c r="C12" s="16">
        <v>12731.5</v>
      </c>
      <c r="D12" s="16">
        <v>12713.1</v>
      </c>
      <c r="E12" s="24">
        <f t="shared" si="0"/>
        <v>99.855476573852258</v>
      </c>
    </row>
    <row r="13" spans="1:5" ht="15" customHeight="1" x14ac:dyDescent="0.25">
      <c r="A13" s="26" t="s">
        <v>20</v>
      </c>
      <c r="B13" s="33" t="s">
        <v>21</v>
      </c>
      <c r="C13" s="16">
        <v>10256.5</v>
      </c>
      <c r="D13" s="16">
        <v>10218.200000000001</v>
      </c>
      <c r="E13" s="24">
        <f t="shared" si="0"/>
        <v>99.626578267440166</v>
      </c>
    </row>
    <row r="14" spans="1:5" s="23" customFormat="1" ht="15" customHeight="1" x14ac:dyDescent="0.25">
      <c r="A14" s="27" t="s">
        <v>22</v>
      </c>
      <c r="B14" s="33" t="s">
        <v>23</v>
      </c>
      <c r="C14" s="16">
        <v>23396.6</v>
      </c>
      <c r="D14" s="16">
        <v>23395.1</v>
      </c>
      <c r="E14" s="24">
        <f t="shared" si="0"/>
        <v>99.993588812049623</v>
      </c>
    </row>
    <row r="15" spans="1:5" ht="15" customHeight="1" x14ac:dyDescent="0.25">
      <c r="A15" s="26" t="s">
        <v>24</v>
      </c>
      <c r="B15" s="33" t="s">
        <v>25</v>
      </c>
      <c r="C15" s="16">
        <v>8995.4</v>
      </c>
      <c r="D15" s="16">
        <v>8987.2000000000007</v>
      </c>
      <c r="E15" s="24">
        <f t="shared" si="0"/>
        <v>99.908842297174132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20176.400000000001</v>
      </c>
      <c r="D16" s="16">
        <v>20175.099999999999</v>
      </c>
      <c r="E16" s="24">
        <f t="shared" si="0"/>
        <v>99.993556828770238</v>
      </c>
    </row>
    <row r="17" spans="1:5" ht="15" customHeight="1" x14ac:dyDescent="0.25">
      <c r="A17" s="26" t="s">
        <v>28</v>
      </c>
      <c r="B17" s="33" t="s">
        <v>29</v>
      </c>
      <c r="C17" s="16">
        <v>5500.4</v>
      </c>
      <c r="D17" s="16">
        <v>5479.5</v>
      </c>
      <c r="E17" s="24">
        <f t="shared" si="0"/>
        <v>99.620027634353875</v>
      </c>
    </row>
    <row r="18" spans="1:5" s="23" customFormat="1" ht="15" customHeight="1" x14ac:dyDescent="0.25">
      <c r="A18" s="27" t="s">
        <v>30</v>
      </c>
      <c r="B18" s="33" t="s">
        <v>31</v>
      </c>
      <c r="C18" s="16">
        <v>24015.4</v>
      </c>
      <c r="D18" s="16">
        <v>24012.3</v>
      </c>
      <c r="E18" s="24">
        <f t="shared" si="0"/>
        <v>99.987091616212922</v>
      </c>
    </row>
    <row r="19" spans="1:5" ht="15" customHeight="1" x14ac:dyDescent="0.25">
      <c r="A19" s="26" t="s">
        <v>32</v>
      </c>
      <c r="B19" s="33" t="s">
        <v>33</v>
      </c>
      <c r="C19" s="16">
        <v>24367.8</v>
      </c>
      <c r="D19" s="16">
        <v>24294.400000000001</v>
      </c>
      <c r="E19" s="24">
        <f t="shared" si="0"/>
        <v>99.698782819950921</v>
      </c>
    </row>
    <row r="20" spans="1:5" s="23" customFormat="1" ht="15" customHeight="1" x14ac:dyDescent="0.25">
      <c r="A20" s="27"/>
      <c r="B20" s="28" t="s">
        <v>8</v>
      </c>
      <c r="C20" s="25">
        <f>C9+C6</f>
        <v>201319.59999999998</v>
      </c>
      <c r="D20" s="25">
        <f>D6+D9</f>
        <v>200777.30000000002</v>
      </c>
      <c r="E20" s="25">
        <f t="shared" si="0"/>
        <v>99.730627320936478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31.28515625" style="19" customWidth="1"/>
    <col min="3" max="4" width="14.7109375" style="20" customWidth="1"/>
    <col min="5" max="5" width="26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95.25" customHeight="1" x14ac:dyDescent="0.25">
      <c r="A2" s="74" t="s">
        <v>40</v>
      </c>
      <c r="B2" s="80"/>
      <c r="C2" s="80"/>
      <c r="D2" s="80"/>
      <c r="E2" s="80"/>
    </row>
    <row r="3" spans="1:5" x14ac:dyDescent="0.25">
      <c r="A3" s="79" t="s">
        <v>96</v>
      </c>
      <c r="B3" s="75"/>
      <c r="C3" s="75"/>
      <c r="D3" s="75"/>
      <c r="E3" s="75"/>
    </row>
    <row r="4" spans="1:5" x14ac:dyDescent="0.25">
      <c r="B4" s="19" t="s">
        <v>1</v>
      </c>
      <c r="E4" s="20" t="s">
        <v>2</v>
      </c>
    </row>
    <row r="5" spans="1:5" ht="139.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126058.3</v>
      </c>
      <c r="D6" s="25">
        <f>D7+D8</f>
        <v>125657.09999999999</v>
      </c>
      <c r="E6" s="25">
        <f t="shared" ref="E6:E19" si="0">D6/C6*100</f>
        <v>99.68173456250004</v>
      </c>
    </row>
    <row r="7" spans="1:5" ht="15" customHeight="1" x14ac:dyDescent="0.25">
      <c r="A7" s="26" t="s">
        <v>12</v>
      </c>
      <c r="B7" s="35" t="s">
        <v>13</v>
      </c>
      <c r="C7" s="16">
        <v>113962.7</v>
      </c>
      <c r="D7" s="16">
        <v>113678.2</v>
      </c>
      <c r="E7" s="24">
        <f t="shared" si="0"/>
        <v>99.750356915025705</v>
      </c>
    </row>
    <row r="8" spans="1:5" ht="15" customHeight="1" x14ac:dyDescent="0.25">
      <c r="A8" s="26" t="s">
        <v>4</v>
      </c>
      <c r="B8" s="35" t="s">
        <v>14</v>
      </c>
      <c r="C8" s="24">
        <v>12095.6</v>
      </c>
      <c r="D8" s="16">
        <v>11978.9</v>
      </c>
      <c r="E8" s="24">
        <f t="shared" si="0"/>
        <v>99.035186348754905</v>
      </c>
    </row>
    <row r="9" spans="1:5" ht="15" customHeight="1" x14ac:dyDescent="0.25">
      <c r="A9" s="26"/>
      <c r="B9" s="41" t="s">
        <v>15</v>
      </c>
      <c r="C9" s="25">
        <f>SUM(C10:C19)</f>
        <v>111477.20000000001</v>
      </c>
      <c r="D9" s="25">
        <f>D10+D11+D12+D13+D14+D15+D16+D17+D18+D19</f>
        <v>111399</v>
      </c>
      <c r="E9" s="25">
        <f t="shared" si="0"/>
        <v>99.929851126508368</v>
      </c>
    </row>
    <row r="10" spans="1:5" s="23" customFormat="1" ht="15" customHeight="1" x14ac:dyDescent="0.25">
      <c r="A10" s="26" t="s">
        <v>6</v>
      </c>
      <c r="B10" s="35" t="s">
        <v>16</v>
      </c>
      <c r="C10" s="16">
        <v>8186.9</v>
      </c>
      <c r="D10" s="16">
        <v>8182.1</v>
      </c>
      <c r="E10" s="24">
        <f t="shared" si="0"/>
        <v>99.941369749233544</v>
      </c>
    </row>
    <row r="11" spans="1:5" ht="15" customHeight="1" x14ac:dyDescent="0.25">
      <c r="A11" s="26" t="s">
        <v>7</v>
      </c>
      <c r="B11" s="33" t="s">
        <v>17</v>
      </c>
      <c r="C11" s="16">
        <v>6926.9</v>
      </c>
      <c r="D11" s="16">
        <v>6922.4</v>
      </c>
      <c r="E11" s="24">
        <f t="shared" si="0"/>
        <v>99.93503587463367</v>
      </c>
    </row>
    <row r="12" spans="1:5" ht="15" customHeight="1" x14ac:dyDescent="0.25">
      <c r="A12" s="26" t="s">
        <v>18</v>
      </c>
      <c r="B12" s="33" t="s">
        <v>19</v>
      </c>
      <c r="C12" s="16">
        <v>20341.2</v>
      </c>
      <c r="D12" s="16">
        <v>20340.099999999999</v>
      </c>
      <c r="E12" s="24">
        <f t="shared" si="0"/>
        <v>99.994592256110735</v>
      </c>
    </row>
    <row r="13" spans="1:5" ht="15" customHeight="1" x14ac:dyDescent="0.25">
      <c r="A13" s="26" t="s">
        <v>20</v>
      </c>
      <c r="B13" s="33" t="s">
        <v>21</v>
      </c>
      <c r="C13" s="16">
        <v>5206.3999999999996</v>
      </c>
      <c r="D13" s="16">
        <v>5199.8</v>
      </c>
      <c r="E13" s="24">
        <f t="shared" si="0"/>
        <v>99.873232944068846</v>
      </c>
    </row>
    <row r="14" spans="1:5" s="23" customFormat="1" ht="15" customHeight="1" x14ac:dyDescent="0.25">
      <c r="A14" s="26" t="s">
        <v>22</v>
      </c>
      <c r="B14" s="33" t="s">
        <v>23</v>
      </c>
      <c r="C14" s="16">
        <v>7821</v>
      </c>
      <c r="D14" s="16">
        <v>7815.8</v>
      </c>
      <c r="E14" s="24">
        <f t="shared" si="0"/>
        <v>99.933512338575639</v>
      </c>
    </row>
    <row r="15" spans="1:5" ht="15" customHeight="1" x14ac:dyDescent="0.25">
      <c r="A15" s="26" t="s">
        <v>24</v>
      </c>
      <c r="B15" s="33" t="s">
        <v>25</v>
      </c>
      <c r="C15" s="16">
        <v>8150</v>
      </c>
      <c r="D15" s="16">
        <v>8148.3</v>
      </c>
      <c r="E15" s="24">
        <f t="shared" si="0"/>
        <v>99.979141104294484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9187.4</v>
      </c>
      <c r="D16" s="16">
        <v>9171.4</v>
      </c>
      <c r="E16" s="24">
        <f t="shared" si="0"/>
        <v>99.825848444608923</v>
      </c>
    </row>
    <row r="17" spans="1:5" ht="15" customHeight="1" x14ac:dyDescent="0.25">
      <c r="A17" s="26" t="s">
        <v>28</v>
      </c>
      <c r="B17" s="33" t="s">
        <v>29</v>
      </c>
      <c r="C17" s="16">
        <v>14796.9</v>
      </c>
      <c r="D17" s="16">
        <v>14775.3</v>
      </c>
      <c r="E17" s="24">
        <f t="shared" si="0"/>
        <v>99.854023477890635</v>
      </c>
    </row>
    <row r="18" spans="1:5" s="23" customFormat="1" ht="15" customHeight="1" x14ac:dyDescent="0.25">
      <c r="A18" s="26" t="s">
        <v>30</v>
      </c>
      <c r="B18" s="33" t="s">
        <v>31</v>
      </c>
      <c r="C18" s="16">
        <v>17274.900000000001</v>
      </c>
      <c r="D18" s="16">
        <v>17269.400000000001</v>
      </c>
      <c r="E18" s="24">
        <f t="shared" si="0"/>
        <v>99.968161899634737</v>
      </c>
    </row>
    <row r="19" spans="1:5" ht="15" customHeight="1" x14ac:dyDescent="0.25">
      <c r="A19" s="26" t="s">
        <v>32</v>
      </c>
      <c r="B19" s="33" t="s">
        <v>33</v>
      </c>
      <c r="C19" s="16">
        <v>13585.6</v>
      </c>
      <c r="D19" s="16">
        <v>13574.4</v>
      </c>
      <c r="E19" s="24">
        <f t="shared" si="0"/>
        <v>99.917559769167354</v>
      </c>
    </row>
    <row r="20" spans="1:5" s="23" customFormat="1" ht="15" customHeight="1" x14ac:dyDescent="0.25">
      <c r="A20" s="27"/>
      <c r="B20" s="28" t="s">
        <v>8</v>
      </c>
      <c r="C20" s="25">
        <f>C6+C9</f>
        <v>237535.5</v>
      </c>
      <c r="D20" s="25">
        <f>D9+D6</f>
        <v>237056.09999999998</v>
      </c>
      <c r="E20" s="25">
        <f>D20/C20*100</f>
        <v>99.798177535568357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29" style="19" customWidth="1"/>
    <col min="3" max="4" width="14.7109375" style="20" customWidth="1"/>
    <col min="5" max="5" width="24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128.25" customHeight="1" x14ac:dyDescent="0.25">
      <c r="A2" s="74" t="s">
        <v>41</v>
      </c>
      <c r="B2" s="80"/>
      <c r="C2" s="80"/>
      <c r="D2" s="80"/>
      <c r="E2" s="80"/>
    </row>
    <row r="3" spans="1:5" ht="41.25" customHeight="1" x14ac:dyDescent="0.25">
      <c r="A3" s="79" t="s">
        <v>96</v>
      </c>
      <c r="B3" s="75"/>
      <c r="C3" s="75"/>
      <c r="D3" s="75"/>
      <c r="E3" s="75"/>
    </row>
    <row r="4" spans="1:5" x14ac:dyDescent="0.25">
      <c r="B4" s="19" t="s">
        <v>1</v>
      </c>
      <c r="E4" s="20" t="s">
        <v>2</v>
      </c>
    </row>
    <row r="5" spans="1:5" ht="138.7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152065.79999999999</v>
      </c>
      <c r="D6" s="25">
        <f>D7+D8</f>
        <v>151774.5</v>
      </c>
      <c r="E6" s="25">
        <f t="shared" ref="E6:E20" si="0">D6/C6*100</f>
        <v>99.808438189257558</v>
      </c>
    </row>
    <row r="7" spans="1:5" ht="15" customHeight="1" x14ac:dyDescent="0.25">
      <c r="A7" s="26" t="s">
        <v>12</v>
      </c>
      <c r="B7" s="35" t="s">
        <v>13</v>
      </c>
      <c r="C7" s="16">
        <v>90275.8</v>
      </c>
      <c r="D7" s="16">
        <v>90044.5</v>
      </c>
      <c r="E7" s="24">
        <f t="shared" si="0"/>
        <v>99.743785156154814</v>
      </c>
    </row>
    <row r="8" spans="1:5" ht="15" customHeight="1" x14ac:dyDescent="0.25">
      <c r="A8" s="26" t="s">
        <v>4</v>
      </c>
      <c r="B8" s="35" t="s">
        <v>14</v>
      </c>
      <c r="C8" s="24">
        <v>61790</v>
      </c>
      <c r="D8" s="16">
        <v>61730</v>
      </c>
      <c r="E8" s="24">
        <f t="shared" si="0"/>
        <v>99.902896908884927</v>
      </c>
    </row>
    <row r="9" spans="1:5" ht="15" customHeight="1" x14ac:dyDescent="0.25">
      <c r="A9" s="26"/>
      <c r="B9" s="41" t="s">
        <v>15</v>
      </c>
      <c r="C9" s="25">
        <f>SUM(C10:C19)</f>
        <v>449685.69999999995</v>
      </c>
      <c r="D9" s="25">
        <f>D10+D11+D12+D13+D14+D15+D16+D17+D18+D19</f>
        <v>449612.9</v>
      </c>
      <c r="E9" s="25">
        <f t="shared" si="0"/>
        <v>99.983810915045794</v>
      </c>
    </row>
    <row r="10" spans="1:5" s="23" customFormat="1" ht="15" customHeight="1" x14ac:dyDescent="0.25">
      <c r="A10" s="27" t="s">
        <v>6</v>
      </c>
      <c r="B10" s="35" t="s">
        <v>16</v>
      </c>
      <c r="C10" s="16">
        <v>3279</v>
      </c>
      <c r="D10" s="16">
        <v>3278.4</v>
      </c>
      <c r="E10" s="24">
        <f t="shared" si="0"/>
        <v>99.981701738334863</v>
      </c>
    </row>
    <row r="11" spans="1:5" ht="15" customHeight="1" x14ac:dyDescent="0.25">
      <c r="A11" s="26" t="s">
        <v>7</v>
      </c>
      <c r="B11" s="33" t="s">
        <v>17</v>
      </c>
      <c r="C11" s="16">
        <v>4871.3</v>
      </c>
      <c r="D11" s="16">
        <v>4871.2</v>
      </c>
      <c r="E11" s="24">
        <f t="shared" si="0"/>
        <v>99.997947159895702</v>
      </c>
    </row>
    <row r="12" spans="1:5" ht="15" customHeight="1" x14ac:dyDescent="0.25">
      <c r="A12" s="26" t="s">
        <v>18</v>
      </c>
      <c r="B12" s="33" t="s">
        <v>19</v>
      </c>
      <c r="C12" s="16">
        <v>41134.9</v>
      </c>
      <c r="D12" s="16">
        <v>41134.5</v>
      </c>
      <c r="E12" s="24">
        <f t="shared" si="0"/>
        <v>99.99902758971092</v>
      </c>
    </row>
    <row r="13" spans="1:5" ht="15" customHeight="1" x14ac:dyDescent="0.25">
      <c r="A13" s="26" t="s">
        <v>20</v>
      </c>
      <c r="B13" s="33" t="s">
        <v>21</v>
      </c>
      <c r="C13" s="16">
        <v>58998.2</v>
      </c>
      <c r="D13" s="16">
        <v>58990.8</v>
      </c>
      <c r="E13" s="24">
        <f t="shared" si="0"/>
        <v>99.987457244458312</v>
      </c>
    </row>
    <row r="14" spans="1:5" s="23" customFormat="1" ht="15" customHeight="1" x14ac:dyDescent="0.25">
      <c r="A14" s="27" t="s">
        <v>22</v>
      </c>
      <c r="B14" s="33" t="s">
        <v>23</v>
      </c>
      <c r="C14" s="16">
        <v>141283.79999999999</v>
      </c>
      <c r="D14" s="16">
        <v>141262.20000000001</v>
      </c>
      <c r="E14" s="25">
        <f t="shared" si="0"/>
        <v>99.984711622988641</v>
      </c>
    </row>
    <row r="15" spans="1:5" ht="15" customHeight="1" x14ac:dyDescent="0.25">
      <c r="A15" s="26" t="s">
        <v>24</v>
      </c>
      <c r="B15" s="33" t="s">
        <v>25</v>
      </c>
      <c r="C15" s="16">
        <v>680.3</v>
      </c>
      <c r="D15" s="16">
        <v>642.29999999999995</v>
      </c>
      <c r="E15" s="24">
        <f t="shared" si="0"/>
        <v>94.414229016610321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74217.399999999994</v>
      </c>
      <c r="D16" s="16">
        <v>74216.399999999994</v>
      </c>
      <c r="E16" s="24">
        <f t="shared" si="0"/>
        <v>99.998652607070582</v>
      </c>
    </row>
    <row r="17" spans="1:5" ht="15" customHeight="1" x14ac:dyDescent="0.25">
      <c r="A17" s="26" t="s">
        <v>28</v>
      </c>
      <c r="B17" s="33" t="s">
        <v>29</v>
      </c>
      <c r="C17" s="16">
        <v>10031.5</v>
      </c>
      <c r="D17" s="16">
        <v>10029.1</v>
      </c>
      <c r="E17" s="24">
        <f t="shared" si="0"/>
        <v>99.976075362607787</v>
      </c>
    </row>
    <row r="18" spans="1:5" s="23" customFormat="1" ht="15" customHeight="1" x14ac:dyDescent="0.25">
      <c r="A18" s="27" t="s">
        <v>30</v>
      </c>
      <c r="B18" s="33" t="s">
        <v>31</v>
      </c>
      <c r="C18" s="16">
        <v>111164</v>
      </c>
      <c r="D18" s="16">
        <v>111163.1</v>
      </c>
      <c r="E18" s="25">
        <f t="shared" si="0"/>
        <v>99.999190385376565</v>
      </c>
    </row>
    <row r="19" spans="1:5" ht="15" customHeight="1" x14ac:dyDescent="0.25">
      <c r="A19" s="26" t="s">
        <v>32</v>
      </c>
      <c r="B19" s="33" t="s">
        <v>33</v>
      </c>
      <c r="C19" s="16">
        <v>4025.3</v>
      </c>
      <c r="D19" s="16">
        <v>4024.9</v>
      </c>
      <c r="E19" s="24">
        <f t="shared" si="0"/>
        <v>99.990062852458195</v>
      </c>
    </row>
    <row r="20" spans="1:5" s="23" customFormat="1" ht="15" customHeight="1" x14ac:dyDescent="0.25">
      <c r="A20" s="27"/>
      <c r="B20" s="28" t="s">
        <v>8</v>
      </c>
      <c r="C20" s="25">
        <f>C9+C6</f>
        <v>601751.5</v>
      </c>
      <c r="D20" s="25">
        <f>D9+D6</f>
        <v>601387.4</v>
      </c>
      <c r="E20" s="25">
        <f t="shared" si="0"/>
        <v>99.939493295820625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29.140625" style="19" bestFit="1" customWidth="1"/>
    <col min="3" max="3" width="20.28515625" style="20" customWidth="1"/>
    <col min="4" max="4" width="22.7109375" style="20" customWidth="1"/>
    <col min="5" max="5" width="18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96" customHeight="1" x14ac:dyDescent="0.25">
      <c r="A2" s="74" t="s">
        <v>42</v>
      </c>
      <c r="B2" s="80"/>
      <c r="C2" s="80"/>
      <c r="D2" s="80"/>
      <c r="E2" s="80"/>
    </row>
    <row r="3" spans="1:5" ht="31.5" customHeight="1" x14ac:dyDescent="0.25">
      <c r="A3" s="79" t="s">
        <v>96</v>
      </c>
      <c r="B3" s="75"/>
      <c r="C3" s="75"/>
      <c r="D3" s="75"/>
      <c r="E3" s="75"/>
    </row>
    <row r="4" spans="1:5" x14ac:dyDescent="0.25">
      <c r="B4" s="19" t="s">
        <v>1</v>
      </c>
      <c r="E4" s="20" t="s">
        <v>2</v>
      </c>
    </row>
    <row r="5" spans="1:5" ht="90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22252</v>
      </c>
      <c r="D6" s="25">
        <f>D7+D8</f>
        <v>22244.3</v>
      </c>
      <c r="E6" s="25">
        <f t="shared" ref="E6:E20" si="0">D6/C6*100</f>
        <v>99.965396368865726</v>
      </c>
    </row>
    <row r="7" spans="1:5" ht="15" customHeight="1" x14ac:dyDescent="0.25">
      <c r="A7" s="26" t="s">
        <v>12</v>
      </c>
      <c r="B7" s="35" t="s">
        <v>13</v>
      </c>
      <c r="C7" s="16">
        <v>20207</v>
      </c>
      <c r="D7" s="16">
        <v>20206.7</v>
      </c>
      <c r="E7" s="24">
        <f t="shared" si="0"/>
        <v>99.998515365962291</v>
      </c>
    </row>
    <row r="8" spans="1:5" ht="15" customHeight="1" x14ac:dyDescent="0.25">
      <c r="A8" s="26" t="s">
        <v>4</v>
      </c>
      <c r="B8" s="35" t="s">
        <v>14</v>
      </c>
      <c r="C8" s="16">
        <v>2045</v>
      </c>
      <c r="D8" s="16">
        <v>2037.6</v>
      </c>
      <c r="E8" s="24">
        <f t="shared" si="0"/>
        <v>99.638141809290943</v>
      </c>
    </row>
    <row r="9" spans="1:5" ht="15" customHeight="1" x14ac:dyDescent="0.25">
      <c r="A9" s="26"/>
      <c r="B9" s="41" t="s">
        <v>15</v>
      </c>
      <c r="C9" s="25">
        <f>C10+C11+C12+C13+C14+C15+C16+C17+C18+C19</f>
        <v>25934.699999999997</v>
      </c>
      <c r="D9" s="25">
        <f>D10+D11+D12+D13+D14+D15+D16+D17+D18+D19</f>
        <v>24971.199999999997</v>
      </c>
      <c r="E9" s="24">
        <f t="shared" si="0"/>
        <v>96.284900153076762</v>
      </c>
    </row>
    <row r="10" spans="1:5" s="23" customFormat="1" ht="15" customHeight="1" x14ac:dyDescent="0.25">
      <c r="A10" s="27" t="s">
        <v>6</v>
      </c>
      <c r="B10" s="35" t="s">
        <v>16</v>
      </c>
      <c r="C10" s="16">
        <v>2174.1</v>
      </c>
      <c r="D10" s="16">
        <v>1988.9</v>
      </c>
      <c r="E10" s="25">
        <f t="shared" si="0"/>
        <v>91.481532588197425</v>
      </c>
    </row>
    <row r="11" spans="1:5" ht="15" customHeight="1" x14ac:dyDescent="0.25">
      <c r="A11" s="26" t="s">
        <v>7</v>
      </c>
      <c r="B11" s="33" t="s">
        <v>17</v>
      </c>
      <c r="C11" s="16">
        <v>2118</v>
      </c>
      <c r="D11" s="16">
        <v>2084.1999999999998</v>
      </c>
      <c r="E11" s="24">
        <f t="shared" si="0"/>
        <v>98.404154863078361</v>
      </c>
    </row>
    <row r="12" spans="1:5" ht="15" customHeight="1" x14ac:dyDescent="0.25">
      <c r="A12" s="26" t="s">
        <v>18</v>
      </c>
      <c r="B12" s="33" t="s">
        <v>19</v>
      </c>
      <c r="C12" s="16">
        <v>6221</v>
      </c>
      <c r="D12" s="16">
        <v>6192.2</v>
      </c>
      <c r="E12" s="24">
        <f t="shared" si="0"/>
        <v>99.537051920913029</v>
      </c>
    </row>
    <row r="13" spans="1:5" ht="15" customHeight="1" x14ac:dyDescent="0.25">
      <c r="A13" s="26" t="s">
        <v>20</v>
      </c>
      <c r="B13" s="33" t="s">
        <v>21</v>
      </c>
      <c r="C13" s="16">
        <v>842</v>
      </c>
      <c r="D13" s="16">
        <v>700.6</v>
      </c>
      <c r="E13" s="24">
        <f t="shared" si="0"/>
        <v>83.206650831353926</v>
      </c>
    </row>
    <row r="14" spans="1:5" s="23" customFormat="1" ht="15" customHeight="1" x14ac:dyDescent="0.25">
      <c r="A14" s="27" t="s">
        <v>22</v>
      </c>
      <c r="B14" s="33" t="s">
        <v>23</v>
      </c>
      <c r="C14" s="16">
        <v>780</v>
      </c>
      <c r="D14" s="16">
        <v>627.79999999999995</v>
      </c>
      <c r="E14" s="24">
        <f t="shared" si="0"/>
        <v>80.487179487179489</v>
      </c>
    </row>
    <row r="15" spans="1:5" ht="15" customHeight="1" x14ac:dyDescent="0.25">
      <c r="A15" s="26" t="s">
        <v>24</v>
      </c>
      <c r="B15" s="33" t="s">
        <v>25</v>
      </c>
      <c r="C15" s="16">
        <v>2230</v>
      </c>
      <c r="D15" s="16">
        <v>2199.4</v>
      </c>
      <c r="E15" s="24">
        <f t="shared" si="0"/>
        <v>98.627802690582968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1980</v>
      </c>
      <c r="D16" s="16">
        <v>1963</v>
      </c>
      <c r="E16" s="24">
        <f t="shared" si="0"/>
        <v>99.141414141414145</v>
      </c>
    </row>
    <row r="17" spans="1:5" ht="15" customHeight="1" x14ac:dyDescent="0.25">
      <c r="A17" s="26" t="s">
        <v>28</v>
      </c>
      <c r="B17" s="33" t="s">
        <v>29</v>
      </c>
      <c r="C17" s="16">
        <v>2460</v>
      </c>
      <c r="D17" s="16">
        <v>2442.1</v>
      </c>
      <c r="E17" s="24">
        <f t="shared" si="0"/>
        <v>99.27235772357723</v>
      </c>
    </row>
    <row r="18" spans="1:5" s="23" customFormat="1" ht="15" customHeight="1" x14ac:dyDescent="0.25">
      <c r="A18" s="27" t="s">
        <v>30</v>
      </c>
      <c r="B18" s="33" t="s">
        <v>31</v>
      </c>
      <c r="C18" s="16">
        <v>3530</v>
      </c>
      <c r="D18" s="16">
        <v>3173.9</v>
      </c>
      <c r="E18" s="24">
        <f t="shared" si="0"/>
        <v>89.912181303116142</v>
      </c>
    </row>
    <row r="19" spans="1:5" ht="15" customHeight="1" x14ac:dyDescent="0.25">
      <c r="A19" s="26" t="s">
        <v>32</v>
      </c>
      <c r="B19" s="33" t="s">
        <v>33</v>
      </c>
      <c r="C19" s="16">
        <v>3599.6</v>
      </c>
      <c r="D19" s="16">
        <v>3599.1</v>
      </c>
      <c r="E19" s="24">
        <f t="shared" si="0"/>
        <v>99.986109567729756</v>
      </c>
    </row>
    <row r="20" spans="1:5" s="23" customFormat="1" ht="15" customHeight="1" x14ac:dyDescent="0.25">
      <c r="A20" s="27"/>
      <c r="B20" s="28" t="s">
        <v>8</v>
      </c>
      <c r="C20" s="25">
        <f>C6+C9</f>
        <v>48186.7</v>
      </c>
      <c r="D20" s="25">
        <f>D9+D6</f>
        <v>47215.5</v>
      </c>
      <c r="E20" s="25">
        <f t="shared" si="0"/>
        <v>97.98450609815572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28" style="19" customWidth="1"/>
    <col min="3" max="4" width="14.7109375" style="20" customWidth="1"/>
    <col min="5" max="5" width="24.2851562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75" customHeight="1" x14ac:dyDescent="0.25">
      <c r="A2" s="74" t="s">
        <v>43</v>
      </c>
      <c r="B2" s="80"/>
      <c r="C2" s="80"/>
      <c r="D2" s="80"/>
      <c r="E2" s="80"/>
    </row>
    <row r="3" spans="1:5" ht="33.75" customHeight="1" x14ac:dyDescent="0.25">
      <c r="A3" s="79" t="s">
        <v>96</v>
      </c>
      <c r="B3" s="79"/>
      <c r="C3" s="79"/>
      <c r="D3" s="79"/>
      <c r="E3" s="79"/>
    </row>
    <row r="4" spans="1:5" x14ac:dyDescent="0.25">
      <c r="B4" s="19" t="s">
        <v>1</v>
      </c>
      <c r="E4" s="20" t="s">
        <v>2</v>
      </c>
    </row>
    <row r="5" spans="1:5" ht="141.94999999999999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/>
      <c r="B6" s="41" t="s">
        <v>11</v>
      </c>
      <c r="C6" s="25">
        <f>C7+C8</f>
        <v>176.3</v>
      </c>
      <c r="D6" s="25">
        <f>D7+D8</f>
        <v>175.3</v>
      </c>
      <c r="E6" s="25">
        <f t="shared" ref="E6:E20" si="0">D6/C6*100</f>
        <v>99.432785025524666</v>
      </c>
    </row>
    <row r="7" spans="1:5" ht="15" customHeight="1" x14ac:dyDescent="0.25">
      <c r="A7" s="26" t="s">
        <v>12</v>
      </c>
      <c r="B7" s="35" t="s">
        <v>13</v>
      </c>
      <c r="C7" s="16">
        <v>175.3</v>
      </c>
      <c r="D7" s="24">
        <v>175.3</v>
      </c>
      <c r="E7" s="24">
        <f t="shared" si="0"/>
        <v>100</v>
      </c>
    </row>
    <row r="8" spans="1:5" ht="15" customHeight="1" x14ac:dyDescent="0.25">
      <c r="A8" s="26" t="s">
        <v>4</v>
      </c>
      <c r="B8" s="35" t="s">
        <v>14</v>
      </c>
      <c r="C8" s="24">
        <v>1</v>
      </c>
      <c r="D8" s="24">
        <v>0</v>
      </c>
      <c r="E8" s="24">
        <f t="shared" si="0"/>
        <v>0</v>
      </c>
    </row>
    <row r="9" spans="1:5" ht="15" customHeight="1" x14ac:dyDescent="0.25">
      <c r="A9" s="26"/>
      <c r="B9" s="41" t="s">
        <v>15</v>
      </c>
      <c r="C9" s="25">
        <f>SUM(C10:C19)</f>
        <v>143.9</v>
      </c>
      <c r="D9" s="25">
        <f>D10+D11+D12+D13+D14+D15+D16+D17+D18+D19</f>
        <v>122.1</v>
      </c>
      <c r="E9" s="25">
        <f t="shared" si="0"/>
        <v>84.850590687977757</v>
      </c>
    </row>
    <row r="10" spans="1:5" s="23" customFormat="1" ht="15" customHeight="1" x14ac:dyDescent="0.25">
      <c r="A10" s="27" t="s">
        <v>6</v>
      </c>
      <c r="B10" s="35" t="s">
        <v>16</v>
      </c>
      <c r="C10" s="16">
        <v>0</v>
      </c>
      <c r="D10" s="16">
        <v>0</v>
      </c>
      <c r="E10" s="24">
        <v>0</v>
      </c>
    </row>
    <row r="11" spans="1:5" ht="15" customHeight="1" x14ac:dyDescent="0.25">
      <c r="A11" s="26" t="s">
        <v>7</v>
      </c>
      <c r="B11" s="33" t="s">
        <v>17</v>
      </c>
      <c r="C11" s="16">
        <v>1</v>
      </c>
      <c r="D11" s="16">
        <v>0</v>
      </c>
      <c r="E11" s="24">
        <f t="shared" si="0"/>
        <v>0</v>
      </c>
    </row>
    <row r="12" spans="1:5" ht="15" customHeight="1" x14ac:dyDescent="0.25">
      <c r="A12" s="26" t="s">
        <v>18</v>
      </c>
      <c r="B12" s="33" t="s">
        <v>19</v>
      </c>
      <c r="C12" s="16">
        <v>35.700000000000003</v>
      </c>
      <c r="D12" s="16">
        <v>29</v>
      </c>
      <c r="E12" s="24">
        <f t="shared" si="0"/>
        <v>81.232492997198875</v>
      </c>
    </row>
    <row r="13" spans="1:5" ht="15" customHeight="1" x14ac:dyDescent="0.25">
      <c r="A13" s="26" t="s">
        <v>20</v>
      </c>
      <c r="B13" s="33" t="s">
        <v>21</v>
      </c>
      <c r="C13" s="16">
        <v>1</v>
      </c>
      <c r="D13" s="16">
        <v>0</v>
      </c>
      <c r="E13" s="24">
        <f t="shared" si="0"/>
        <v>0</v>
      </c>
    </row>
    <row r="14" spans="1:5" s="23" customFormat="1" ht="15" customHeight="1" x14ac:dyDescent="0.25">
      <c r="A14" s="27" t="s">
        <v>22</v>
      </c>
      <c r="B14" s="33" t="s">
        <v>23</v>
      </c>
      <c r="C14" s="16">
        <v>1</v>
      </c>
      <c r="D14" s="16">
        <v>0</v>
      </c>
      <c r="E14" s="24">
        <f t="shared" si="0"/>
        <v>0</v>
      </c>
    </row>
    <row r="15" spans="1:5" ht="15" customHeight="1" x14ac:dyDescent="0.25">
      <c r="A15" s="26" t="s">
        <v>24</v>
      </c>
      <c r="B15" s="33" t="s">
        <v>25</v>
      </c>
      <c r="C15" s="16">
        <v>1</v>
      </c>
      <c r="D15" s="16">
        <v>0</v>
      </c>
      <c r="E15" s="24">
        <f t="shared" si="0"/>
        <v>0</v>
      </c>
    </row>
    <row r="16" spans="1:5" s="23" customFormat="1" ht="15" customHeight="1" x14ac:dyDescent="0.25">
      <c r="A16" s="26" t="s">
        <v>26</v>
      </c>
      <c r="B16" s="33" t="s">
        <v>27</v>
      </c>
      <c r="C16" s="16">
        <v>28.5</v>
      </c>
      <c r="D16" s="16">
        <v>22.6</v>
      </c>
      <c r="E16" s="24">
        <f t="shared" si="0"/>
        <v>79.298245614035096</v>
      </c>
    </row>
    <row r="17" spans="1:5" ht="15" customHeight="1" x14ac:dyDescent="0.25">
      <c r="A17" s="26" t="s">
        <v>28</v>
      </c>
      <c r="B17" s="33" t="s">
        <v>29</v>
      </c>
      <c r="C17" s="16">
        <v>40.700000000000003</v>
      </c>
      <c r="D17" s="16">
        <v>37.5</v>
      </c>
      <c r="E17" s="24">
        <f t="shared" si="0"/>
        <v>92.137592137592122</v>
      </c>
    </row>
    <row r="18" spans="1:5" s="23" customFormat="1" ht="15" customHeight="1" x14ac:dyDescent="0.25">
      <c r="A18" s="27" t="s">
        <v>30</v>
      </c>
      <c r="B18" s="33" t="s">
        <v>31</v>
      </c>
      <c r="C18" s="16">
        <v>34</v>
      </c>
      <c r="D18" s="16">
        <v>33</v>
      </c>
      <c r="E18" s="24">
        <f t="shared" si="0"/>
        <v>97.058823529411768</v>
      </c>
    </row>
    <row r="19" spans="1:5" ht="15" customHeight="1" x14ac:dyDescent="0.25">
      <c r="A19" s="26" t="s">
        <v>32</v>
      </c>
      <c r="B19" s="33" t="s">
        <v>33</v>
      </c>
      <c r="C19" s="16">
        <v>1</v>
      </c>
      <c r="D19" s="16">
        <v>0</v>
      </c>
      <c r="E19" s="24">
        <f t="shared" si="0"/>
        <v>0</v>
      </c>
    </row>
    <row r="20" spans="1:5" s="23" customFormat="1" ht="15" customHeight="1" x14ac:dyDescent="0.25">
      <c r="A20" s="27"/>
      <c r="B20" s="28" t="s">
        <v>8</v>
      </c>
      <c r="C20" s="25">
        <f>C9+C6</f>
        <v>320.20000000000005</v>
      </c>
      <c r="D20" s="25">
        <f>D9+D6</f>
        <v>297.39999999999998</v>
      </c>
      <c r="E20" s="25">
        <f t="shared" si="0"/>
        <v>92.879450343535268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6"/>
  <sheetViews>
    <sheetView workbookViewId="0">
      <selection activeCell="A7" sqref="A7"/>
    </sheetView>
  </sheetViews>
  <sheetFormatPr defaultColWidth="15.7109375" defaultRowHeight="15.75" x14ac:dyDescent="0.25"/>
  <cols>
    <col min="1" max="1" width="5.7109375" style="18" customWidth="1"/>
    <col min="2" max="2" width="42.85546875" style="19" customWidth="1"/>
    <col min="3" max="4" width="14.7109375" style="20" customWidth="1"/>
    <col min="5" max="5" width="14.7109375" style="18" customWidth="1"/>
    <col min="6" max="251" width="9.140625" style="18" customWidth="1"/>
    <col min="252" max="252" width="89" style="18" customWidth="1"/>
    <col min="253" max="255" width="18.7109375" style="18" customWidth="1"/>
    <col min="256" max="16384" width="15.7109375" style="18"/>
  </cols>
  <sheetData>
    <row r="1" spans="1:5" x14ac:dyDescent="0.25">
      <c r="A1" s="71" t="s">
        <v>0</v>
      </c>
      <c r="B1" s="76"/>
      <c r="C1" s="76"/>
      <c r="D1" s="76"/>
      <c r="E1" s="76"/>
    </row>
    <row r="2" spans="1:5" ht="72.75" customHeight="1" x14ac:dyDescent="0.25">
      <c r="A2" s="74" t="s">
        <v>44</v>
      </c>
      <c r="B2" s="80"/>
      <c r="C2" s="80"/>
      <c r="D2" s="80"/>
      <c r="E2" s="80"/>
    </row>
    <row r="3" spans="1:5" x14ac:dyDescent="0.25">
      <c r="A3" s="73" t="s">
        <v>96</v>
      </c>
      <c r="B3" s="73"/>
      <c r="C3" s="73"/>
      <c r="D3" s="73"/>
      <c r="E3" s="73"/>
    </row>
    <row r="4" spans="1:5" x14ac:dyDescent="0.25">
      <c r="B4" s="19" t="s">
        <v>1</v>
      </c>
      <c r="E4" s="20" t="s">
        <v>2</v>
      </c>
    </row>
    <row r="5" spans="1:5" ht="136.5" customHeight="1" x14ac:dyDescent="0.25">
      <c r="A5" s="21" t="s">
        <v>3</v>
      </c>
      <c r="B5" s="21" t="s">
        <v>9</v>
      </c>
      <c r="C5" s="22" t="s">
        <v>99</v>
      </c>
      <c r="D5" s="22" t="s">
        <v>94</v>
      </c>
      <c r="E5" s="22" t="s">
        <v>95</v>
      </c>
    </row>
    <row r="6" spans="1:5" ht="15" customHeight="1" x14ac:dyDescent="0.25">
      <c r="A6" s="27" t="s">
        <v>12</v>
      </c>
      <c r="B6" s="17" t="s">
        <v>46</v>
      </c>
      <c r="C6" s="24">
        <v>13137.8</v>
      </c>
      <c r="D6" s="16">
        <v>13137.8</v>
      </c>
      <c r="E6" s="24">
        <f>D6/C6*100</f>
        <v>100</v>
      </c>
    </row>
    <row r="7" spans="1:5" ht="15" customHeight="1" x14ac:dyDescent="0.25">
      <c r="A7" s="26" t="s">
        <v>4</v>
      </c>
      <c r="B7" s="17" t="s">
        <v>47</v>
      </c>
      <c r="C7" s="24">
        <v>1680</v>
      </c>
      <c r="D7" s="16">
        <v>1680</v>
      </c>
      <c r="E7" s="24">
        <f>D7/C7*100</f>
        <v>100</v>
      </c>
    </row>
    <row r="8" spans="1:5" ht="15" customHeight="1" x14ac:dyDescent="0.25">
      <c r="A8" s="27" t="s">
        <v>6</v>
      </c>
      <c r="B8" s="17" t="s">
        <v>48</v>
      </c>
      <c r="C8" s="24">
        <v>2100</v>
      </c>
      <c r="D8" s="16">
        <v>2020.2</v>
      </c>
      <c r="E8" s="24">
        <f t="shared" ref="E8:E15" si="0">D8/C8*100</f>
        <v>96.2</v>
      </c>
    </row>
    <row r="9" spans="1:5" ht="15" customHeight="1" x14ac:dyDescent="0.25">
      <c r="A9" s="26" t="s">
        <v>7</v>
      </c>
      <c r="B9" s="17" t="s">
        <v>49</v>
      </c>
      <c r="C9" s="24">
        <v>1800</v>
      </c>
      <c r="D9" s="16">
        <v>1800</v>
      </c>
      <c r="E9" s="24">
        <f t="shared" si="0"/>
        <v>100</v>
      </c>
    </row>
    <row r="10" spans="1:5" ht="15" customHeight="1" x14ac:dyDescent="0.25">
      <c r="A10" s="27" t="s">
        <v>18</v>
      </c>
      <c r="B10" s="17" t="s">
        <v>50</v>
      </c>
      <c r="C10" s="24">
        <v>2160</v>
      </c>
      <c r="D10" s="16">
        <v>2160</v>
      </c>
      <c r="E10" s="24">
        <f t="shared" si="0"/>
        <v>100</v>
      </c>
    </row>
    <row r="11" spans="1:5" ht="15" customHeight="1" x14ac:dyDescent="0.25">
      <c r="A11" s="26" t="s">
        <v>20</v>
      </c>
      <c r="B11" s="17" t="s">
        <v>51</v>
      </c>
      <c r="C11" s="24">
        <v>1800</v>
      </c>
      <c r="D11" s="16">
        <v>1800</v>
      </c>
      <c r="E11" s="24">
        <f t="shared" si="0"/>
        <v>100</v>
      </c>
    </row>
    <row r="12" spans="1:5" ht="15" customHeight="1" x14ac:dyDescent="0.25">
      <c r="A12" s="27" t="s">
        <v>22</v>
      </c>
      <c r="B12" s="17" t="s">
        <v>52</v>
      </c>
      <c r="C12" s="24">
        <v>720</v>
      </c>
      <c r="D12" s="16">
        <v>720</v>
      </c>
      <c r="E12" s="24">
        <f t="shared" si="0"/>
        <v>100</v>
      </c>
    </row>
    <row r="13" spans="1:5" ht="15" customHeight="1" x14ac:dyDescent="0.25">
      <c r="A13" s="26" t="s">
        <v>24</v>
      </c>
      <c r="B13" s="17" t="s">
        <v>53</v>
      </c>
      <c r="C13" s="24">
        <v>628.5</v>
      </c>
      <c r="D13" s="16">
        <v>570.79999999999995</v>
      </c>
      <c r="E13" s="24">
        <f t="shared" si="0"/>
        <v>90.819411296738267</v>
      </c>
    </row>
    <row r="14" spans="1:5" ht="15" customHeight="1" x14ac:dyDescent="0.25">
      <c r="A14" s="27" t="s">
        <v>26</v>
      </c>
      <c r="B14" s="17" t="s">
        <v>37</v>
      </c>
      <c r="C14" s="24">
        <v>18643.2</v>
      </c>
      <c r="D14" s="16">
        <v>14185.9</v>
      </c>
      <c r="E14" s="24">
        <f t="shared" si="0"/>
        <v>76.091550806728463</v>
      </c>
    </row>
    <row r="15" spans="1:5" ht="15" customHeight="1" x14ac:dyDescent="0.25">
      <c r="A15" s="26" t="s">
        <v>28</v>
      </c>
      <c r="B15" s="17" t="s">
        <v>36</v>
      </c>
      <c r="C15" s="24">
        <v>646.29999999999995</v>
      </c>
      <c r="D15" s="16">
        <v>318.5</v>
      </c>
      <c r="E15" s="24">
        <f t="shared" si="0"/>
        <v>49.280519882407553</v>
      </c>
    </row>
    <row r="16" spans="1:5" s="23" customFormat="1" ht="15" customHeight="1" x14ac:dyDescent="0.25">
      <c r="A16" s="27"/>
      <c r="B16" s="28" t="s">
        <v>8</v>
      </c>
      <c r="C16" s="25">
        <f>SUM(C6:C15)</f>
        <v>43315.8</v>
      </c>
      <c r="D16" s="25">
        <f>SUM(D6:D15)</f>
        <v>38393.199999999997</v>
      </c>
      <c r="E16" s="25">
        <f>D16/C16*100</f>
        <v>88.635555617118911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4</vt:i4>
      </vt:variant>
    </vt:vector>
  </HeadingPairs>
  <TitlesOfParts>
    <vt:vector size="37" baseType="lpstr">
      <vt:lpstr>3.1</vt:lpstr>
      <vt:lpstr> 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  <vt:lpstr>' 3.2'!Заголовки_для_печати</vt:lpstr>
      <vt:lpstr>'3.1'!Заголовки_для_печати</vt:lpstr>
      <vt:lpstr>' 3.2'!Область_печати</vt:lpstr>
      <vt:lpstr>'3.1'!Область_печати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2021-06-03T12:51:25Z</dcterms:modified>
</cp:coreProperties>
</file>