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-90" yWindow="0" windowWidth="16740" windowHeight="12240" tabRatio="954" activeTab="12"/>
  </bookViews>
  <sheets>
    <sheet name=" 2.1" sheetId="18" r:id="rId1"/>
    <sheet name="2.2" sheetId="23" r:id="rId2"/>
    <sheet name="2.3" sheetId="68" r:id="rId3"/>
    <sheet name="2.4" sheetId="26" r:id="rId4"/>
    <sheet name="2.5" sheetId="24" r:id="rId5"/>
    <sheet name="2.6" sheetId="28" r:id="rId6"/>
    <sheet name="2.7" sheetId="27" r:id="rId7"/>
    <sheet name="2.8" sheetId="38" r:id="rId8"/>
    <sheet name="2.9" sheetId="37" r:id="rId9"/>
    <sheet name="2.10" sheetId="39" r:id="rId10"/>
    <sheet name="2.11" sheetId="40" r:id="rId11"/>
    <sheet name="2.12" sheetId="42" r:id="rId12"/>
    <sheet name="2.13" sheetId="69" r:id="rId13"/>
  </sheets>
  <externalReferences>
    <externalReference r:id="rId14"/>
  </externalReferences>
  <definedNames>
    <definedName name="Svod0306" localSheetId="0">#REF!</definedName>
    <definedName name="Svod0306">#REF!</definedName>
    <definedName name="XDO_?AM_MM?" localSheetId="0">#REF!</definedName>
    <definedName name="XDO_?AM_MM?">#REF!</definedName>
    <definedName name="XDO_?AM_MM_2?" localSheetId="0">#REF!</definedName>
    <definedName name="XDO_?AM_MM_2?">#REF!</definedName>
    <definedName name="XDO_?AM_MM_3?" localSheetId="0">#REF!</definedName>
    <definedName name="XDO_?AM_MM_3?">#REF!</definedName>
    <definedName name="XDO_?AM_YY?" localSheetId="0">#REF!</definedName>
    <definedName name="XDO_?AM_YY?">#REF!</definedName>
    <definedName name="XDO_?AM_YY_2?" localSheetId="0">#REF!</definedName>
    <definedName name="XDO_?AM_YY_2?">#REF!</definedName>
    <definedName name="XDO_?AM_YY_3?" localSheetId="0">#REF!</definedName>
    <definedName name="XDO_?AM_YY_3?">#REF!</definedName>
    <definedName name="XDO_?BS?" localSheetId="0">#REF!</definedName>
    <definedName name="XDO_?BS?">#REF!</definedName>
    <definedName name="XDO_?CODE_T?" localSheetId="0">#REF!</definedName>
    <definedName name="XDO_?CODE_T?">#REF!</definedName>
    <definedName name="XDO_?IL?" localSheetId="0">#REF!</definedName>
    <definedName name="XDO_?IL?">#REF!</definedName>
    <definedName name="XDO_?KBK?" localSheetId="0">#REF!</definedName>
    <definedName name="XDO_?KBK?">#REF!</definedName>
    <definedName name="XDO_?KBK_2?" localSheetId="0">#REF!</definedName>
    <definedName name="XDO_?KBK_2?">#REF!</definedName>
    <definedName name="XDO_?NAME_BUD?" localSheetId="0">#REF!</definedName>
    <definedName name="XDO_?NAME_BUD?">#REF!</definedName>
    <definedName name="XDO_?NAME_BUD_2?" localSheetId="0">#REF!</definedName>
    <definedName name="XDO_?NAME_BUD_2?">#REF!</definedName>
    <definedName name="XDO_?NAME_MM?" localSheetId="0">#REF!</definedName>
    <definedName name="XDO_?NAME_MM?">#REF!</definedName>
    <definedName name="XDO_?NAME_T?" localSheetId="0">#REF!</definedName>
    <definedName name="XDO_?NAME_T?">#REF!</definedName>
    <definedName name="XDO_?NAME_UFO?" localSheetId="0">#REF!</definedName>
    <definedName name="XDO_?NAME_UFO?">#REF!</definedName>
    <definedName name="XDO_?NOTE?" localSheetId="0">#REF!</definedName>
    <definedName name="XDO_?NOTE?">#REF!</definedName>
    <definedName name="XDO_?NV?" localSheetId="0">#REF!</definedName>
    <definedName name="XDO_?NV?">#REF!</definedName>
    <definedName name="XDO_?REPORT_DATE?" localSheetId="0">#REF!</definedName>
    <definedName name="XDO_?REPORT_DATE?">#REF!</definedName>
    <definedName name="XDO_?REPORT_MM?" localSheetId="0">#REF!</definedName>
    <definedName name="XDO_?REPORT_MM?">#REF!</definedName>
    <definedName name="XDO_?REPORT_MM_2?" localSheetId="0">#REF!</definedName>
    <definedName name="XDO_?REPORT_MM_2?">#REF!</definedName>
    <definedName name="XDO_?SIGN5?" localSheetId="0">#REF!</definedName>
    <definedName name="XDO_?SIGN5?">#REF!</definedName>
    <definedName name="XDO_?SIGN6?" localSheetId="0">#REF!</definedName>
    <definedName name="XDO_?SIGN6?">#REF!</definedName>
    <definedName name="XDO_?SIGN7?" localSheetId="0">#REF!</definedName>
    <definedName name="XDO_?SIGN7?">#REF!</definedName>
    <definedName name="XDO_GROUP_?EMPTY_1?" localSheetId="0">#REF!</definedName>
    <definedName name="XDO_GROUP_?EMPTY_1?">#REF!</definedName>
    <definedName name="XDO_GROUP_?LINE?" localSheetId="0">'[1]0531467'!#REF!</definedName>
    <definedName name="XDO_GROUP_?LINE?">'[1]0531467'!#REF!</definedName>
    <definedName name="XDO_GROUP_?LIST_DATA?" localSheetId="0">#REF!</definedName>
    <definedName name="XDO_GROUP_?LIST_DATA?">#REF!</definedName>
    <definedName name="XDO_GROUP_?LIST_DATA_2?" localSheetId="0">#REF!</definedName>
    <definedName name="XDO_GROUP_?LIST_DATA_2?">#REF!</definedName>
    <definedName name="XDO_GROUP_?LIST_DATA_3?" localSheetId="0">#REF!</definedName>
    <definedName name="XDO_GROUP_?LIST_DATA_3?">#REF!</definedName>
    <definedName name="XDO_GROUP_?REPPRT?" localSheetId="0">#REF!</definedName>
    <definedName name="XDO_GROUP_?REPPRT?">#REF!</definedName>
    <definedName name="А246" localSheetId="0">#REF!</definedName>
    <definedName name="А246">#REF!</definedName>
    <definedName name="_xlnm.Print_Titles" localSheetId="0">' 2.1'!$5:$5</definedName>
    <definedName name="лпр">#REF!</definedName>
    <definedName name="_xlnm.Print_Area" localSheetId="0">' 2.1'!$B$1:$E$17</definedName>
  </definedNames>
  <calcPr calcId="144525"/>
</workbook>
</file>

<file path=xl/calcChain.xml><?xml version="1.0" encoding="utf-8"?>
<calcChain xmlns="http://schemas.openxmlformats.org/spreadsheetml/2006/main">
  <c r="D9" i="24" l="1"/>
  <c r="C9" i="24"/>
  <c r="E7" i="24"/>
  <c r="D6" i="24"/>
  <c r="D21" i="24" s="1"/>
  <c r="C6" i="24"/>
  <c r="C21" i="24" s="1"/>
  <c r="E17" i="26"/>
  <c r="D9" i="26"/>
  <c r="C9" i="26"/>
  <c r="E9" i="26" s="1"/>
  <c r="E7" i="26"/>
  <c r="D6" i="26"/>
  <c r="D21" i="26" s="1"/>
  <c r="C6" i="26"/>
  <c r="C21" i="26" s="1"/>
  <c r="E21" i="68"/>
  <c r="E20" i="68"/>
  <c r="E19" i="68"/>
  <c r="E18" i="68"/>
  <c r="E17" i="68"/>
  <c r="E16" i="68"/>
  <c r="E15" i="68"/>
  <c r="E14" i="68"/>
  <c r="E13" i="68"/>
  <c r="E12" i="68"/>
  <c r="E11" i="68"/>
  <c r="E10" i="68"/>
  <c r="D9" i="68"/>
  <c r="E9" i="68" s="1"/>
  <c r="C9" i="68"/>
  <c r="E8" i="68"/>
  <c r="E7" i="68"/>
  <c r="D6" i="68"/>
  <c r="D22" i="68" s="1"/>
  <c r="E22" i="68" s="1"/>
  <c r="C6" i="68"/>
  <c r="C22" i="68" s="1"/>
  <c r="D23" i="23"/>
  <c r="E23" i="23" s="1"/>
  <c r="C23" i="23"/>
  <c r="E22" i="23"/>
  <c r="E21" i="23"/>
  <c r="E20" i="23"/>
  <c r="E19" i="23"/>
  <c r="E17" i="23"/>
  <c r="E16" i="23"/>
  <c r="E15" i="23"/>
  <c r="E14" i="23"/>
  <c r="E13" i="23"/>
  <c r="E12" i="23"/>
  <c r="E11" i="23"/>
  <c r="E10" i="23"/>
  <c r="E9" i="23"/>
  <c r="E8" i="23"/>
  <c r="E7" i="23"/>
  <c r="E6" i="23"/>
  <c r="E6" i="24" l="1"/>
  <c r="E21" i="24" s="1"/>
  <c r="E21" i="26"/>
  <c r="E6" i="26"/>
  <c r="E6" i="68"/>
  <c r="D21" i="69" l="1"/>
  <c r="E21" i="69" s="1"/>
  <c r="C21" i="69"/>
  <c r="D20" i="69"/>
  <c r="C20" i="69"/>
  <c r="E20" i="69" s="1"/>
  <c r="D19" i="69"/>
  <c r="E19" i="69" s="1"/>
  <c r="C19" i="69"/>
  <c r="D18" i="69"/>
  <c r="C18" i="69"/>
  <c r="E18" i="69" s="1"/>
  <c r="D17" i="69"/>
  <c r="E17" i="69" s="1"/>
  <c r="C17" i="69"/>
  <c r="D16" i="69"/>
  <c r="C16" i="69"/>
  <c r="E16" i="69" s="1"/>
  <c r="D15" i="69"/>
  <c r="E15" i="69" s="1"/>
  <c r="C15" i="69"/>
  <c r="D14" i="69"/>
  <c r="C14" i="69"/>
  <c r="E14" i="69" s="1"/>
  <c r="D13" i="69"/>
  <c r="E13" i="69" s="1"/>
  <c r="C13" i="69"/>
  <c r="D12" i="69"/>
  <c r="C12" i="69"/>
  <c r="C11" i="69" s="1"/>
  <c r="C22" i="69" s="1"/>
  <c r="D11" i="69"/>
  <c r="D10" i="69"/>
  <c r="C10" i="69"/>
  <c r="E10" i="69" s="1"/>
  <c r="D9" i="69"/>
  <c r="E9" i="69" s="1"/>
  <c r="C9" i="69"/>
  <c r="C8" i="69"/>
  <c r="D7" i="69"/>
  <c r="D6" i="69" s="1"/>
  <c r="C7" i="69"/>
  <c r="C6" i="69"/>
  <c r="E19" i="42"/>
  <c r="E18" i="42"/>
  <c r="E17" i="42"/>
  <c r="E16" i="42"/>
  <c r="E15" i="42"/>
  <c r="E14" i="42"/>
  <c r="E13" i="42"/>
  <c r="E12" i="42"/>
  <c r="E11" i="42"/>
  <c r="E10" i="42"/>
  <c r="D9" i="42"/>
  <c r="C9" i="42"/>
  <c r="E9" i="42" s="1"/>
  <c r="E8" i="42"/>
  <c r="E7" i="42"/>
  <c r="D6" i="42"/>
  <c r="E6" i="42" s="1"/>
  <c r="C6" i="42"/>
  <c r="C20" i="42" s="1"/>
  <c r="D22" i="40"/>
  <c r="C22" i="40"/>
  <c r="D9" i="40"/>
  <c r="C9" i="40"/>
  <c r="D6" i="40"/>
  <c r="C6" i="40"/>
  <c r="D18" i="39"/>
  <c r="E18" i="39" s="1"/>
  <c r="C18" i="39"/>
  <c r="D12" i="39"/>
  <c r="C12" i="39"/>
  <c r="C9" i="39" s="1"/>
  <c r="D9" i="39"/>
  <c r="E9" i="39" s="1"/>
  <c r="D8" i="39"/>
  <c r="C8" i="39"/>
  <c r="C6" i="39" s="1"/>
  <c r="C20" i="39" s="1"/>
  <c r="D6" i="39"/>
  <c r="D20" i="39" s="1"/>
  <c r="D19" i="37"/>
  <c r="E19" i="37" s="1"/>
  <c r="C19" i="37"/>
  <c r="E18" i="37"/>
  <c r="C18" i="37"/>
  <c r="E17" i="37"/>
  <c r="C17" i="37"/>
  <c r="E16" i="37"/>
  <c r="C16" i="37"/>
  <c r="E15" i="37"/>
  <c r="C15" i="37"/>
  <c r="E14" i="37"/>
  <c r="C14" i="37"/>
  <c r="E13" i="37"/>
  <c r="C13" i="37"/>
  <c r="E12" i="37"/>
  <c r="C12" i="37"/>
  <c r="C11" i="37"/>
  <c r="C10" i="37"/>
  <c r="E10" i="37" s="1"/>
  <c r="C9" i="37"/>
  <c r="E9" i="37" s="1"/>
  <c r="C8" i="37"/>
  <c r="E8" i="37" s="1"/>
  <c r="C7" i="37"/>
  <c r="E7" i="37" s="1"/>
  <c r="D6" i="37"/>
  <c r="D24" i="38"/>
  <c r="E24" i="38" s="1"/>
  <c r="C24" i="38"/>
  <c r="D23" i="38"/>
  <c r="C23" i="38"/>
  <c r="E23" i="38" s="1"/>
  <c r="D22" i="38"/>
  <c r="E22" i="38" s="1"/>
  <c r="C22" i="38"/>
  <c r="D20" i="38"/>
  <c r="C20" i="38"/>
  <c r="E20" i="38" s="1"/>
  <c r="D19" i="38"/>
  <c r="E19" i="38" s="1"/>
  <c r="C19" i="38"/>
  <c r="E18" i="38"/>
  <c r="E17" i="38"/>
  <c r="C16" i="38"/>
  <c r="E15" i="38"/>
  <c r="E14" i="38"/>
  <c r="C14" i="38"/>
  <c r="E13" i="38"/>
  <c r="E12" i="38"/>
  <c r="E11" i="38"/>
  <c r="E10" i="38"/>
  <c r="D9" i="38"/>
  <c r="C9" i="38"/>
  <c r="C8" i="38" s="1"/>
  <c r="D8" i="38"/>
  <c r="E8" i="38" s="1"/>
  <c r="E7" i="38"/>
  <c r="E6" i="38" s="1"/>
  <c r="C7" i="38"/>
  <c r="D6" i="38"/>
  <c r="C6" i="38"/>
  <c r="C25" i="38" s="1"/>
  <c r="D22" i="69" l="1"/>
  <c r="E22" i="69" s="1"/>
  <c r="E12" i="69"/>
  <c r="E7" i="69"/>
  <c r="D8" i="69"/>
  <c r="E11" i="69"/>
  <c r="D20" i="42"/>
  <c r="E20" i="42" s="1"/>
  <c r="E20" i="39"/>
  <c r="E8" i="39"/>
  <c r="E12" i="39"/>
  <c r="E6" i="39"/>
  <c r="D20" i="37"/>
  <c r="E20" i="37" s="1"/>
  <c r="C6" i="37"/>
  <c r="C20" i="37" s="1"/>
  <c r="E6" i="37"/>
  <c r="D11" i="37"/>
  <c r="E11" i="37" s="1"/>
  <c r="E9" i="38"/>
  <c r="D16" i="38"/>
  <c r="E16" i="38" s="1"/>
  <c r="E8" i="69" l="1"/>
  <c r="E6" i="69"/>
  <c r="D25" i="38"/>
  <c r="E25" i="38" s="1"/>
  <c r="E8" i="27" l="1"/>
  <c r="D8" i="27"/>
  <c r="C8" i="27"/>
  <c r="E7" i="27"/>
  <c r="E7" i="28"/>
  <c r="E6" i="28" s="1"/>
  <c r="E8" i="28" s="1"/>
  <c r="D6" i="28"/>
  <c r="D8" i="28" s="1"/>
  <c r="C6" i="28"/>
  <c r="C8" i="28" s="1"/>
  <c r="E16" i="18" l="1"/>
  <c r="E15" i="18"/>
  <c r="E14" i="18"/>
  <c r="E13" i="18"/>
  <c r="E12" i="18"/>
  <c r="E11" i="18"/>
  <c r="E10" i="18"/>
  <c r="E9" i="18"/>
  <c r="E8" i="18"/>
  <c r="E7" i="18"/>
  <c r="D6" i="18"/>
  <c r="D17" i="18" s="1"/>
  <c r="E17" i="18" s="1"/>
  <c r="C6" i="18"/>
  <c r="C17" i="18" s="1"/>
  <c r="E6" i="18" l="1"/>
</calcChain>
</file>

<file path=xl/sharedStrings.xml><?xml version="1.0" encoding="utf-8"?>
<sst xmlns="http://schemas.openxmlformats.org/spreadsheetml/2006/main" count="338" uniqueCount="95">
  <si>
    <t>ИНФОРМАЦИЯ</t>
  </si>
  <si>
    <t xml:space="preserve"> </t>
  </si>
  <si>
    <t>тыс. рублей</t>
  </si>
  <si>
    <t>№ п/п</t>
  </si>
  <si>
    <t>2</t>
  </si>
  <si>
    <t>3</t>
  </si>
  <si>
    <t>4</t>
  </si>
  <si>
    <t>ИТОГО</t>
  </si>
  <si>
    <t>Наименование муниципальных образований</t>
  </si>
  <si>
    <t>Городские округа</t>
  </si>
  <si>
    <t>1</t>
  </si>
  <si>
    <t>Черкесский городской округ</t>
  </si>
  <si>
    <t>Карачаевский городской округ</t>
  </si>
  <si>
    <t>Муниципальные районы</t>
  </si>
  <si>
    <t>Абазинский район</t>
  </si>
  <si>
    <t>Адыге-Хабльский район</t>
  </si>
  <si>
    <t>5</t>
  </si>
  <si>
    <t>Зеленчукский район</t>
  </si>
  <si>
    <t>6</t>
  </si>
  <si>
    <t>Карачаевский район</t>
  </si>
  <si>
    <t>7</t>
  </si>
  <si>
    <t>Малокарачаевский район</t>
  </si>
  <si>
    <t>8</t>
  </si>
  <si>
    <t>Ногайский район</t>
  </si>
  <si>
    <t>9</t>
  </si>
  <si>
    <t>Прикубанский район</t>
  </si>
  <si>
    <t>10</t>
  </si>
  <si>
    <t>Урупский район</t>
  </si>
  <si>
    <t>11</t>
  </si>
  <si>
    <t>Усть-Джегутинский район</t>
  </si>
  <si>
    <t>12</t>
  </si>
  <si>
    <t>Хабезский район</t>
  </si>
  <si>
    <t xml:space="preserve">ИТОГО </t>
  </si>
  <si>
    <t>13</t>
  </si>
  <si>
    <t>Хасаут-Греческое сельское поселение</t>
  </si>
  <si>
    <t>Бесленеевское сельское поселение</t>
  </si>
  <si>
    <t>Субсидии на поддержку государственных программ субъектов Российской Федерации и муниципальных программ формирования современной городской среды  (Межбюджетные трансферты)</t>
  </si>
  <si>
    <t>Субсидии на капитальный ремонт и ремонт дворовых территорий многоквартирных домов, проездов к дворовым территориям многоквартирных домов населенных пунктов (Межбюджетные трансферты)</t>
  </si>
  <si>
    <t xml:space="preserve">Медногорское городское поселение </t>
  </si>
  <si>
    <t>Усть-Джегутинское городское поселение</t>
  </si>
  <si>
    <t xml:space="preserve">Администрация Кавказского сельского поселения </t>
  </si>
  <si>
    <t>Даусузское сельское поселение</t>
  </si>
  <si>
    <t>Карачаевский муниципальный район</t>
  </si>
  <si>
    <t>Кумышское сельское поселение</t>
  </si>
  <si>
    <t>Первомайское сельское поселение</t>
  </si>
  <si>
    <t>Преградненское сельское поселение</t>
  </si>
  <si>
    <t>Псыжское сельское поселение</t>
  </si>
  <si>
    <t>Садовское сельское поселение</t>
  </si>
  <si>
    <t>Старо-Кувинское сельское поселение</t>
  </si>
  <si>
    <t>14</t>
  </si>
  <si>
    <t>Учкекенское сельское поселение</t>
  </si>
  <si>
    <t>15</t>
  </si>
  <si>
    <t>Хабезское сельское поселение</t>
  </si>
  <si>
    <t>16</t>
  </si>
  <si>
    <t>Чапаевское сельское поселение</t>
  </si>
  <si>
    <t>17</t>
  </si>
  <si>
    <t>Эркен-Шахарское сельское поселение</t>
  </si>
  <si>
    <t xml:space="preserve">Усть-Джегутинское городское п </t>
  </si>
  <si>
    <t>Нераспределенная сумма</t>
  </si>
  <si>
    <t>Медногорское поселение</t>
  </si>
  <si>
    <t>Субсидии бюджетам муниципальных образований на обустройство земельных участков инженерной инфраструктурой семьям, имеющим трех и более детей</t>
  </si>
  <si>
    <t>Реализация мероприятий по модернизации систем коммунальной инфраструктуры за счет средств Фонда содействия реформированию ЖКХ</t>
  </si>
  <si>
    <t>Николаевское сельское поселение</t>
  </si>
  <si>
    <t>Счастливенское сельское поселение</t>
  </si>
  <si>
    <t>Субсидии бюджетам муниципальных образований на софинансирование расходных обязательств субъектов Российской Федерации, возникающих при реализации мероприятий по модернизации региональных и муниципальных детских школ искусств по видам искусств</t>
  </si>
  <si>
    <t>Субсидии бюджетам муниципальных образований  на реализацию мероприятий государственной программы "Доступная среда" в Карачаево-Черкесской Республике"</t>
  </si>
  <si>
    <t xml:space="preserve">Субсидии бюджетам субъектов Российской Федерации  на поддержку отрасли культуры </t>
  </si>
  <si>
    <t>Обеспечение реализации подпрограммы "Горячее питание школьников"</t>
  </si>
  <si>
    <t>Субсидии на реализацию мероприятий по совершенствованию организации безопасности дорожного движения</t>
  </si>
  <si>
    <t>Субсидии бюджетам муниципальных образований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</si>
  <si>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Сельские поселения</t>
  </si>
  <si>
    <t>Апсуанское сельское поселение</t>
  </si>
  <si>
    <t>Джегутинское сельское поселение</t>
  </si>
  <si>
    <t>Дружбинское сельское поселение</t>
  </si>
  <si>
    <t>Икон-Халкское сельское поселение</t>
  </si>
  <si>
    <t>Кызыл-Упупское сельское поселение</t>
  </si>
  <si>
    <t>Кавказское сельское поселение</t>
  </si>
  <si>
    <t>Сары-Тюзское сельское поселение</t>
  </si>
  <si>
    <t>Эльбурганское сельское поселение</t>
  </si>
  <si>
    <t>Субсидии бюджетам муниципальных районов на выравнивание бюджетной обеспеченности поселений</t>
  </si>
  <si>
    <t>Ногайский муниципальный район</t>
  </si>
  <si>
    <t>из республиканского бюджета Карачаево-Черкесской Республики  за 2020 год</t>
  </si>
  <si>
    <t>Фактически исполнено за  2020 год</t>
  </si>
  <si>
    <t>% исполнение годового плана за  2020 г.</t>
  </si>
  <si>
    <t>из республиканского бюджета Карачаево-Черкесской Республики  за  2020 год</t>
  </si>
  <si>
    <t>о предоставлении  субсидии на капитальный ремонт 
и ремонт автомобильных дорог общего пользования населенных пунктов Карачаево-Черкесской Республики бюджетам муниципальных образований за  2020 год</t>
  </si>
  <si>
    <t>Ударненское сельское поселение</t>
  </si>
  <si>
    <t>о предоставлении субсидии бюджетам муниципальных образований на реализацию мероприятий федеральной целевой программы «Увековечение памяти погибших при защите Отечества на 2019 - 2024 годы»</t>
  </si>
  <si>
    <t>Городские поселения</t>
  </si>
  <si>
    <t>Ударненское городское поселение</t>
  </si>
  <si>
    <t>Бавуковское сельское поселение</t>
  </si>
  <si>
    <t>Курджиновское сельское поселение</t>
  </si>
  <si>
    <t>Майское сельское поселение</t>
  </si>
  <si>
    <t>Мичуринское сельское поселение</t>
  </si>
  <si>
    <t>План на 2020 год по Закону Карачаево-Черкесской Республики от 19.12.2019 № 70-РЗ (уточнен.на 28.12.20)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</si>
</sst>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7" formatCode="_-* #,##0.00_р_._-;\-* #,##0.00_р_._-;_-* &quot;-&quot;??_р_._-;_-@_-"/>
  </numFmts>
  <fonts count="39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Calibri"/>
      <family val="2"/>
    </font>
    <font>
      <sz val="11"/>
      <name val="Calibri"/>
      <family val="2"/>
      <scheme val="minor"/>
    </font>
    <font>
      <sz val="10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8"/>
      <name val="Calibri"/>
      <family val="2"/>
    </font>
    <font>
      <sz val="11"/>
      <color indexed="1"/>
      <name val="Calibri"/>
      <family val="2"/>
    </font>
    <font>
      <sz val="11"/>
      <color indexed="16"/>
      <name val="Calibri"/>
      <family val="2"/>
    </font>
    <font>
      <sz val="11"/>
      <name val="Calibri"/>
      <family val="2"/>
    </font>
    <font>
      <b/>
      <sz val="11"/>
      <color indexed="53"/>
      <name val="Calibri"/>
      <family val="2"/>
    </font>
    <font>
      <b/>
      <sz val="11"/>
      <color indexed="1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 Cyr"/>
      <family val="2"/>
    </font>
    <font>
      <b/>
      <sz val="10"/>
      <color rgb="FF000000"/>
      <name val="Arial CYR"/>
      <family val="2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color rgb="FF000000"/>
      <name val="Arial Cyr"/>
    </font>
    <font>
      <b/>
      <sz val="10"/>
      <color rgb="FF000000"/>
      <name val="Arial Cy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3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26"/>
      </patternFill>
    </fill>
    <fill>
      <patternFill patternType="solid">
        <fgColor indexed="41"/>
      </patternFill>
    </fill>
    <fill>
      <patternFill patternType="solid">
        <fgColor indexed="44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indexed="22"/>
      </patternFill>
    </fill>
    <fill>
      <patternFill patternType="solid">
        <fgColor rgb="FFCCFFFF"/>
      </patternFill>
    </fill>
    <fill>
      <patternFill patternType="solid">
        <fgColor indexed="65"/>
        <bgColor indexed="64"/>
      </patternFill>
    </fill>
    <fill>
      <patternFill patternType="solid">
        <fgColor indexed="61"/>
      </patternFill>
    </fill>
    <fill>
      <patternFill patternType="solid">
        <fgColor indexed="50"/>
      </patternFill>
    </fill>
    <fill>
      <patternFill patternType="solid">
        <fgColor indexed="53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4"/>
      </top>
      <bottom style="double">
        <color indexed="4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ck">
        <color indexed="54"/>
      </bottom>
      <diagonal/>
    </border>
    <border>
      <left/>
      <right/>
      <top style="thin">
        <color indexed="54"/>
      </top>
      <bottom style="double">
        <color indexed="54"/>
      </bottom>
      <diagonal/>
    </border>
  </borders>
  <cellStyleXfs count="117">
    <xf numFmtId="0" fontId="0" fillId="0" borderId="0"/>
    <xf numFmtId="0" fontId="1" fillId="0" borderId="0"/>
    <xf numFmtId="4" fontId="8" fillId="0" borderId="3">
      <alignment horizontal="right" vertical="top" shrinkToFit="1"/>
    </xf>
    <xf numFmtId="4" fontId="9" fillId="2" borderId="3">
      <alignment horizontal="right" vertical="top" shrinkToFit="1"/>
    </xf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3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2" borderId="0" applyNumberFormat="0" applyBorder="0" applyAlignment="0" applyProtection="0"/>
    <xf numFmtId="0" fontId="10" fillId="7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2" fillId="13" borderId="0" applyNumberFormat="0" applyBorder="0" applyAlignment="0" applyProtection="0"/>
    <xf numFmtId="0" fontId="13" fillId="0" borderId="0"/>
    <xf numFmtId="0" fontId="14" fillId="14" borderId="2" applyNumberFormat="0" applyAlignment="0" applyProtection="0"/>
    <xf numFmtId="0" fontId="15" fillId="15" borderId="4" applyNumberFormat="0" applyAlignment="0" applyProtection="0"/>
    <xf numFmtId="0" fontId="13" fillId="0" borderId="0"/>
    <xf numFmtId="0" fontId="16" fillId="0" borderId="0" applyNumberFormat="0" applyFill="0" applyBorder="0" applyAlignment="0" applyProtection="0"/>
    <xf numFmtId="0" fontId="17" fillId="16" borderId="0" applyNumberFormat="0" applyBorder="0" applyAlignment="0" applyProtection="0"/>
    <xf numFmtId="0" fontId="18" fillId="0" borderId="5" applyNumberFormat="0" applyFill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0" applyNumberFormat="0" applyFill="0" applyBorder="0" applyAlignment="0" applyProtection="0"/>
    <xf numFmtId="0" fontId="21" fillId="7" borderId="2" applyNumberFormat="0" applyAlignment="0" applyProtection="0"/>
    <xf numFmtId="0" fontId="22" fillId="0" borderId="7" applyNumberFormat="0" applyFill="0" applyAlignment="0" applyProtection="0"/>
    <xf numFmtId="0" fontId="23" fillId="10" borderId="0" applyNumberFormat="0" applyBorder="0" applyAlignment="0" applyProtection="0"/>
    <xf numFmtId="0" fontId="13" fillId="4" borderId="8" applyNumberFormat="0" applyFont="0" applyAlignment="0" applyProtection="0"/>
    <xf numFmtId="0" fontId="24" fillId="14" borderId="9" applyNumberFormat="0" applyAlignment="0" applyProtection="0"/>
    <xf numFmtId="0" fontId="8" fillId="0" borderId="0"/>
    <xf numFmtId="0" fontId="8" fillId="0" borderId="0"/>
    <xf numFmtId="0" fontId="25" fillId="0" borderId="0" applyNumberFormat="0" applyFill="0" applyBorder="0" applyAlignment="0" applyProtection="0"/>
    <xf numFmtId="0" fontId="26" fillId="0" borderId="10" applyNumberFormat="0" applyFill="0" applyAlignment="0" applyProtection="0"/>
    <xf numFmtId="0" fontId="13" fillId="0" borderId="0"/>
    <xf numFmtId="0" fontId="27" fillId="0" borderId="0" applyNumberFormat="0" applyFill="0" applyBorder="0" applyAlignment="0" applyProtection="0"/>
    <xf numFmtId="0" fontId="8" fillId="17" borderId="0"/>
    <xf numFmtId="0" fontId="8" fillId="0" borderId="0">
      <alignment wrapText="1"/>
    </xf>
    <xf numFmtId="0" fontId="8" fillId="0" borderId="0"/>
    <xf numFmtId="0" fontId="28" fillId="0" borderId="0">
      <alignment horizontal="center" wrapText="1"/>
    </xf>
    <xf numFmtId="0" fontId="28" fillId="0" borderId="0">
      <alignment horizontal="center"/>
    </xf>
    <xf numFmtId="0" fontId="8" fillId="0" borderId="0">
      <alignment horizontal="right"/>
    </xf>
    <xf numFmtId="0" fontId="8" fillId="17" borderId="11"/>
    <xf numFmtId="0" fontId="8" fillId="0" borderId="3">
      <alignment horizontal="center" vertical="center" wrapText="1"/>
    </xf>
    <xf numFmtId="0" fontId="8" fillId="17" borderId="12"/>
    <xf numFmtId="49" fontId="8" fillId="0" borderId="3">
      <alignment horizontal="left" vertical="top" wrapText="1" indent="2"/>
    </xf>
    <xf numFmtId="49" fontId="8" fillId="0" borderId="3">
      <alignment horizontal="center" vertical="top" shrinkToFit="1"/>
    </xf>
    <xf numFmtId="10" fontId="8" fillId="0" borderId="3">
      <alignment horizontal="right" vertical="top" shrinkToFit="1"/>
    </xf>
    <xf numFmtId="0" fontId="8" fillId="17" borderId="12">
      <alignment shrinkToFit="1"/>
    </xf>
    <xf numFmtId="0" fontId="9" fillId="0" borderId="3">
      <alignment horizontal="left"/>
    </xf>
    <xf numFmtId="4" fontId="9" fillId="4" borderId="3">
      <alignment horizontal="right" vertical="top" shrinkToFit="1"/>
    </xf>
    <xf numFmtId="10" fontId="9" fillId="4" borderId="3">
      <alignment horizontal="right" vertical="top" shrinkToFit="1"/>
    </xf>
    <xf numFmtId="0" fontId="8" fillId="17" borderId="13"/>
    <xf numFmtId="0" fontId="8" fillId="0" borderId="0">
      <alignment horizontal="left" wrapText="1"/>
    </xf>
    <xf numFmtId="0" fontId="9" fillId="0" borderId="3">
      <alignment vertical="top" wrapText="1"/>
    </xf>
    <xf numFmtId="10" fontId="9" fillId="2" borderId="3">
      <alignment horizontal="right" vertical="top" shrinkToFit="1"/>
    </xf>
    <xf numFmtId="0" fontId="8" fillId="17" borderId="12">
      <alignment horizontal="center"/>
    </xf>
    <xf numFmtId="0" fontId="8" fillId="17" borderId="12">
      <alignment horizontal="left"/>
    </xf>
    <xf numFmtId="0" fontId="8" fillId="17" borderId="13">
      <alignment horizontal="center"/>
    </xf>
    <xf numFmtId="0" fontId="8" fillId="17" borderId="13">
      <alignment horizontal="left"/>
    </xf>
    <xf numFmtId="0" fontId="1" fillId="0" borderId="0"/>
    <xf numFmtId="0" fontId="29" fillId="0" borderId="14">
      <alignment vertical="top" wrapText="1"/>
    </xf>
    <xf numFmtId="4" fontId="29" fillId="18" borderId="14">
      <alignment horizontal="right" vertical="top" shrinkToFit="1"/>
    </xf>
    <xf numFmtId="0" fontId="1" fillId="19" borderId="0"/>
    <xf numFmtId="0" fontId="10" fillId="7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6" borderId="0" applyNumberFormat="0" applyBorder="0" applyAlignment="0" applyProtection="0"/>
    <xf numFmtId="0" fontId="11" fillId="11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8" fillId="0" borderId="16" applyNumberFormat="0" applyFill="0" applyAlignment="0" applyProtection="0"/>
    <xf numFmtId="0" fontId="26" fillId="0" borderId="17" applyNumberFormat="0" applyFill="0" applyAlignment="0" applyProtection="0"/>
    <xf numFmtId="0" fontId="28" fillId="0" borderId="0">
      <alignment horizontal="center"/>
    </xf>
    <xf numFmtId="0" fontId="8" fillId="0" borderId="0">
      <alignment horizontal="right"/>
    </xf>
    <xf numFmtId="0" fontId="8" fillId="17" borderId="11"/>
    <xf numFmtId="0" fontId="8" fillId="0" borderId="3">
      <alignment horizontal="center" vertical="center" wrapText="1"/>
    </xf>
    <xf numFmtId="0" fontId="8" fillId="17" borderId="13"/>
    <xf numFmtId="0" fontId="8" fillId="17" borderId="0">
      <alignment shrinkToFit="1"/>
    </xf>
    <xf numFmtId="0" fontId="9" fillId="0" borderId="13">
      <alignment horizontal="right"/>
    </xf>
    <xf numFmtId="4" fontId="9" fillId="10" borderId="13">
      <alignment horizontal="right" vertical="top" shrinkToFit="1"/>
    </xf>
    <xf numFmtId="4" fontId="9" fillId="2" borderId="13">
      <alignment horizontal="right" vertical="top" shrinkToFit="1"/>
    </xf>
    <xf numFmtId="0" fontId="8" fillId="0" borderId="0">
      <alignment horizontal="left" wrapText="1"/>
    </xf>
    <xf numFmtId="0" fontId="9" fillId="0" borderId="3">
      <alignment vertical="top" wrapText="1"/>
    </xf>
    <xf numFmtId="49" fontId="8" fillId="0" borderId="3">
      <alignment horizontal="center" vertical="top" shrinkToFit="1"/>
    </xf>
    <xf numFmtId="4" fontId="9" fillId="10" borderId="3">
      <alignment horizontal="right" vertical="top" shrinkToFit="1"/>
    </xf>
    <xf numFmtId="4" fontId="9" fillId="2" borderId="3">
      <alignment horizontal="right" vertical="top" shrinkToFit="1"/>
    </xf>
    <xf numFmtId="0" fontId="8" fillId="17" borderId="12"/>
    <xf numFmtId="0" fontId="8" fillId="17" borderId="12">
      <alignment horizontal="center"/>
    </xf>
    <xf numFmtId="4" fontId="9" fillId="0" borderId="3">
      <alignment horizontal="right" vertical="top" shrinkToFit="1"/>
    </xf>
    <xf numFmtId="49" fontId="8" fillId="0" borderId="3">
      <alignment horizontal="left" vertical="top" wrapText="1" indent="2"/>
    </xf>
    <xf numFmtId="4" fontId="8" fillId="0" borderId="3">
      <alignment horizontal="right" vertical="top" shrinkToFit="1"/>
    </xf>
    <xf numFmtId="0" fontId="8" fillId="17" borderId="12">
      <alignment shrinkToFit="1"/>
    </xf>
    <xf numFmtId="0" fontId="8" fillId="17" borderId="13">
      <alignment horizontal="center"/>
    </xf>
    <xf numFmtId="49" fontId="35" fillId="0" borderId="14">
      <alignment horizontal="center" vertical="center" wrapText="1"/>
    </xf>
    <xf numFmtId="0" fontId="36" fillId="0" borderId="14">
      <alignment vertical="top" wrapText="1"/>
    </xf>
    <xf numFmtId="4" fontId="9" fillId="2" borderId="3">
      <alignment horizontal="right" vertical="top" shrinkToFit="1"/>
    </xf>
    <xf numFmtId="167" fontId="10" fillId="0" borderId="0" applyFont="0" applyFill="0" applyBorder="0" applyAlignment="0" applyProtection="0"/>
    <xf numFmtId="0" fontId="13" fillId="0" borderId="0"/>
    <xf numFmtId="0" fontId="13" fillId="0" borderId="0"/>
    <xf numFmtId="0" fontId="13" fillId="4" borderId="8" applyNumberFormat="0" applyFont="0" applyAlignment="0" applyProtection="0"/>
    <xf numFmtId="0" fontId="13" fillId="0" borderId="0"/>
  </cellStyleXfs>
  <cellXfs count="57">
    <xf numFmtId="0" fontId="0" fillId="0" borderId="0" xfId="0"/>
    <xf numFmtId="0" fontId="4" fillId="0" borderId="0" xfId="1" applyFont="1" applyFill="1" applyBorder="1"/>
    <xf numFmtId="0" fontId="5" fillId="0" borderId="0" xfId="1" applyFont="1" applyFill="1" applyBorder="1"/>
    <xf numFmtId="164" fontId="33" fillId="0" borderId="1" xfId="1" applyNumberFormat="1" applyFont="1" applyFill="1" applyBorder="1" applyAlignment="1">
      <alignment horizontal="right" wrapText="1"/>
    </xf>
    <xf numFmtId="164" fontId="33" fillId="0" borderId="1" xfId="1" applyNumberFormat="1" applyFont="1" applyFill="1" applyBorder="1" applyAlignment="1">
      <alignment horizontal="right"/>
    </xf>
    <xf numFmtId="3" fontId="34" fillId="0" borderId="1" xfId="1" applyNumberFormat="1" applyFont="1" applyFill="1" applyBorder="1" applyAlignment="1">
      <alignment horizontal="right"/>
    </xf>
    <xf numFmtId="3" fontId="33" fillId="0" borderId="1" xfId="1" applyNumberFormat="1" applyFont="1" applyFill="1" applyBorder="1" applyAlignment="1">
      <alignment horizontal="right"/>
    </xf>
    <xf numFmtId="164" fontId="5" fillId="0" borderId="1" xfId="1" applyNumberFormat="1" applyFont="1" applyFill="1" applyBorder="1" applyAlignment="1">
      <alignment horizontal="right" wrapText="1"/>
    </xf>
    <xf numFmtId="164" fontId="4" fillId="0" borderId="1" xfId="1" applyNumberFormat="1" applyFont="1" applyFill="1" applyBorder="1" applyAlignment="1">
      <alignment horizontal="right" wrapText="1"/>
    </xf>
    <xf numFmtId="0" fontId="3" fillId="0" borderId="0" xfId="1" applyFont="1" applyFill="1" applyBorder="1"/>
    <xf numFmtId="0" fontId="3" fillId="0" borderId="0" xfId="1" applyFont="1" applyFill="1" applyBorder="1" applyAlignment="1">
      <alignment vertical="top"/>
    </xf>
    <xf numFmtId="164" fontId="3" fillId="0" borderId="0" xfId="1" applyNumberFormat="1" applyFont="1" applyFill="1" applyBorder="1" applyAlignment="1">
      <alignment horizontal="right" vertical="top"/>
    </xf>
    <xf numFmtId="0" fontId="4" fillId="0" borderId="1" xfId="1" applyFont="1" applyFill="1" applyBorder="1" applyAlignment="1">
      <alignment horizontal="center" vertical="center" wrapText="1"/>
    </xf>
    <xf numFmtId="49" fontId="4" fillId="0" borderId="1" xfId="1" applyNumberFormat="1" applyFont="1" applyFill="1" applyBorder="1" applyAlignment="1">
      <alignment horizontal="center" vertical="center" wrapText="1"/>
    </xf>
    <xf numFmtId="0" fontId="2" fillId="0" borderId="0" xfId="1" applyFont="1" applyFill="1" applyBorder="1"/>
    <xf numFmtId="164" fontId="4" fillId="0" borderId="1" xfId="1" applyNumberFormat="1" applyFont="1" applyFill="1" applyBorder="1" applyAlignment="1">
      <alignment horizontal="right"/>
    </xf>
    <xf numFmtId="164" fontId="5" fillId="0" borderId="1" xfId="1" applyNumberFormat="1" applyFont="1" applyFill="1" applyBorder="1" applyAlignment="1">
      <alignment horizontal="right"/>
    </xf>
    <xf numFmtId="49" fontId="4" fillId="0" borderId="1" xfId="1" applyNumberFormat="1" applyFont="1" applyFill="1" applyBorder="1" applyAlignment="1">
      <alignment horizontal="center" vertical="center"/>
    </xf>
    <xf numFmtId="49" fontId="5" fillId="0" borderId="1" xfId="1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164" fontId="4" fillId="0" borderId="1" xfId="0" applyNumberFormat="1" applyFont="1" applyFill="1" applyBorder="1" applyAlignment="1">
      <alignment vertical="center" wrapText="1"/>
    </xf>
    <xf numFmtId="3" fontId="5" fillId="0" borderId="1" xfId="1" applyNumberFormat="1" applyFont="1" applyFill="1" applyBorder="1" applyAlignment="1">
      <alignment horizontal="right"/>
    </xf>
    <xf numFmtId="0" fontId="4" fillId="0" borderId="1" xfId="0" applyFont="1" applyFill="1" applyBorder="1" applyAlignment="1">
      <alignment vertical="center" wrapText="1"/>
    </xf>
    <xf numFmtId="0" fontId="0" fillId="0" borderId="0" xfId="0" applyFill="1"/>
    <xf numFmtId="0" fontId="30" fillId="0" borderId="1" xfId="0" applyFont="1" applyFill="1" applyBorder="1" applyAlignment="1">
      <alignment vertical="center" wrapText="1"/>
    </xf>
    <xf numFmtId="0" fontId="31" fillId="0" borderId="1" xfId="0" applyFont="1" applyFill="1" applyBorder="1" applyAlignment="1">
      <alignment vertical="center" wrapText="1"/>
    </xf>
    <xf numFmtId="164" fontId="31" fillId="0" borderId="1" xfId="0" applyNumberFormat="1" applyFont="1" applyFill="1" applyBorder="1" applyAlignment="1">
      <alignment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164" fontId="5" fillId="0" borderId="1" xfId="0" applyNumberFormat="1" applyFont="1" applyFill="1" applyBorder="1" applyAlignment="1">
      <alignment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2" fontId="5" fillId="0" borderId="1" xfId="1" applyNumberFormat="1" applyFont="1" applyFill="1" applyBorder="1" applyAlignment="1">
      <alignment horizontal="right" vertical="center" wrapText="1"/>
    </xf>
    <xf numFmtId="164" fontId="30" fillId="0" borderId="1" xfId="0" applyNumberFormat="1" applyFont="1" applyFill="1" applyBorder="1" applyAlignment="1">
      <alignment vertical="center" wrapText="1"/>
    </xf>
    <xf numFmtId="0" fontId="3" fillId="0" borderId="15" xfId="1" applyFont="1" applyFill="1" applyBorder="1"/>
    <xf numFmtId="4" fontId="9" fillId="0" borderId="0" xfId="111" applyFill="1" applyBorder="1" applyProtection="1">
      <alignment horizontal="right" vertical="top" shrinkToFit="1"/>
    </xf>
    <xf numFmtId="164" fontId="4" fillId="0" borderId="3" xfId="2" applyNumberFormat="1" applyFont="1" applyFill="1" applyProtection="1">
      <alignment horizontal="right" vertical="top" shrinkToFit="1"/>
    </xf>
    <xf numFmtId="4" fontId="9" fillId="0" borderId="15" xfId="111" applyFill="1" applyBorder="1" applyProtection="1">
      <alignment horizontal="right" vertical="top" shrinkToFit="1"/>
    </xf>
    <xf numFmtId="0" fontId="2" fillId="0" borderId="15" xfId="1" applyFont="1" applyFill="1" applyBorder="1"/>
    <xf numFmtId="164" fontId="34" fillId="0" borderId="1" xfId="0" applyNumberFormat="1" applyFont="1" applyFill="1" applyBorder="1" applyAlignment="1">
      <alignment vertical="center" wrapText="1"/>
    </xf>
    <xf numFmtId="0" fontId="32" fillId="0" borderId="0" xfId="0" applyFont="1" applyFill="1" applyAlignment="1"/>
    <xf numFmtId="0" fontId="33" fillId="0" borderId="1" xfId="0" applyFont="1" applyFill="1" applyBorder="1" applyAlignment="1">
      <alignment vertical="center" wrapText="1"/>
    </xf>
    <xf numFmtId="164" fontId="33" fillId="0" borderId="1" xfId="0" applyNumberFormat="1" applyFont="1" applyFill="1" applyBorder="1" applyAlignment="1">
      <alignment vertical="center" wrapText="1"/>
    </xf>
    <xf numFmtId="49" fontId="2" fillId="0" borderId="0" xfId="1" applyNumberFormat="1" applyFont="1" applyFill="1" applyBorder="1" applyAlignment="1">
      <alignment horizontal="center"/>
    </xf>
    <xf numFmtId="0" fontId="7" fillId="0" borderId="0" xfId="0" applyFont="1" applyFill="1" applyAlignment="1"/>
    <xf numFmtId="0" fontId="2" fillId="0" borderId="0" xfId="1" applyFont="1" applyFill="1" applyAlignment="1">
      <alignment horizontal="center"/>
    </xf>
    <xf numFmtId="0" fontId="2" fillId="0" borderId="0" xfId="1" applyFont="1" applyFill="1" applyBorder="1" applyAlignment="1">
      <alignment horizontal="center" wrapText="1"/>
    </xf>
    <xf numFmtId="0" fontId="7" fillId="0" borderId="0" xfId="0" applyFont="1" applyFill="1" applyAlignment="1">
      <alignment wrapText="1"/>
    </xf>
    <xf numFmtId="0" fontId="13" fillId="0" borderId="0" xfId="0" applyFont="1" applyFill="1" applyAlignment="1"/>
    <xf numFmtId="0" fontId="2" fillId="0" borderId="0" xfId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13" fillId="0" borderId="0" xfId="0" applyFont="1" applyFill="1"/>
    <xf numFmtId="0" fontId="2" fillId="0" borderId="0" xfId="1" applyFont="1" applyFill="1" applyAlignment="1">
      <alignment horizontal="center" wrapText="1"/>
    </xf>
    <xf numFmtId="0" fontId="7" fillId="0" borderId="0" xfId="0" applyFont="1" applyFill="1"/>
    <xf numFmtId="0" fontId="37" fillId="0" borderId="0" xfId="0" applyFont="1" applyFill="1" applyAlignment="1">
      <alignment horizontal="center" wrapText="1"/>
    </xf>
    <xf numFmtId="0" fontId="38" fillId="0" borderId="0" xfId="0" applyFont="1" applyFill="1" applyAlignment="1">
      <alignment horizontal="center" wrapText="1"/>
    </xf>
    <xf numFmtId="0" fontId="37" fillId="0" borderId="0" xfId="0" applyFont="1" applyFill="1" applyAlignment="1">
      <alignment horizontal="center"/>
    </xf>
  </cellXfs>
  <cellStyles count="117">
    <cellStyle name="20% - Accent1" xfId="4"/>
    <cellStyle name="20% - Accent2" xfId="5"/>
    <cellStyle name="20% - Accent2 2" xfId="78"/>
    <cellStyle name="20% - Accent3" xfId="6"/>
    <cellStyle name="20% - Accent4" xfId="7"/>
    <cellStyle name="20% - Accent5" xfId="8"/>
    <cellStyle name="20% - Accent6" xfId="9"/>
    <cellStyle name="40% - Accent1" xfId="10"/>
    <cellStyle name="40% - Accent2" xfId="11"/>
    <cellStyle name="40% - Accent2 2" xfId="79"/>
    <cellStyle name="40% - Accent3" xfId="12"/>
    <cellStyle name="40% - Accent3 2" xfId="80"/>
    <cellStyle name="40% - Accent4" xfId="13"/>
    <cellStyle name="40% - Accent5" xfId="14"/>
    <cellStyle name="40% - Accent5 2" xfId="81"/>
    <cellStyle name="40% - Accent6" xfId="15"/>
    <cellStyle name="60% - Accent1" xfId="16"/>
    <cellStyle name="60% - Accent2" xfId="17"/>
    <cellStyle name="60% - Accent3" xfId="18"/>
    <cellStyle name="60% - Accent4" xfId="19"/>
    <cellStyle name="60% - Accent5" xfId="20"/>
    <cellStyle name="60% - Accent6" xfId="21"/>
    <cellStyle name="Accent1" xfId="22"/>
    <cellStyle name="Accent1 2" xfId="82"/>
    <cellStyle name="Accent2" xfId="23"/>
    <cellStyle name="Accent2 2" xfId="83"/>
    <cellStyle name="Accent3" xfId="24"/>
    <cellStyle name="Accent3 2" xfId="84"/>
    <cellStyle name="Accent4" xfId="25"/>
    <cellStyle name="Accent5" xfId="26"/>
    <cellStyle name="Accent6" xfId="27"/>
    <cellStyle name="Accent6 2" xfId="85"/>
    <cellStyle name="Bad" xfId="28"/>
    <cellStyle name="br" xfId="29"/>
    <cellStyle name="br 2" xfId="113"/>
    <cellStyle name="Calculation" xfId="30"/>
    <cellStyle name="Check Cell" xfId="31"/>
    <cellStyle name="col" xfId="32"/>
    <cellStyle name="col 2" xfId="114"/>
    <cellStyle name="Explanatory Text" xfId="33"/>
    <cellStyle name="Good" xfId="34"/>
    <cellStyle name="Heading 1" xfId="35"/>
    <cellStyle name="Heading 1 2" xfId="86"/>
    <cellStyle name="Heading 2" xfId="36"/>
    <cellStyle name="Heading 3" xfId="37"/>
    <cellStyle name="Heading 4" xfId="38"/>
    <cellStyle name="Input" xfId="39"/>
    <cellStyle name="Linked Cell" xfId="40"/>
    <cellStyle name="Neutral" xfId="41"/>
    <cellStyle name="Note" xfId="42"/>
    <cellStyle name="Note 2" xfId="115"/>
    <cellStyle name="Output" xfId="43"/>
    <cellStyle name="style0" xfId="44"/>
    <cellStyle name="td" xfId="45"/>
    <cellStyle name="Title" xfId="46"/>
    <cellStyle name="Total" xfId="47"/>
    <cellStyle name="Total 2" xfId="87"/>
    <cellStyle name="tr" xfId="48"/>
    <cellStyle name="tr 2" xfId="116"/>
    <cellStyle name="Warning Text" xfId="49"/>
    <cellStyle name="xl21" xfId="50"/>
    <cellStyle name="xl22" xfId="51"/>
    <cellStyle name="xl23" xfId="52"/>
    <cellStyle name="xl24" xfId="53"/>
    <cellStyle name="xl24 2" xfId="88"/>
    <cellStyle name="xl25" xfId="54"/>
    <cellStyle name="xl25 2" xfId="89"/>
    <cellStyle name="xl26" xfId="55"/>
    <cellStyle name="xl26 2" xfId="90"/>
    <cellStyle name="xl27" xfId="56"/>
    <cellStyle name="xl27 2" xfId="91"/>
    <cellStyle name="xl28" xfId="57"/>
    <cellStyle name="xl28 2" xfId="92"/>
    <cellStyle name="xl29" xfId="58"/>
    <cellStyle name="xl29 2" xfId="93"/>
    <cellStyle name="xl30" xfId="59"/>
    <cellStyle name="xl30 2" xfId="94"/>
    <cellStyle name="xl31" xfId="60"/>
    <cellStyle name="xl31 2" xfId="95"/>
    <cellStyle name="xl32" xfId="2"/>
    <cellStyle name="xl32 2" xfId="96"/>
    <cellStyle name="xl33" xfId="61"/>
    <cellStyle name="xl33 2" xfId="97"/>
    <cellStyle name="xl34" xfId="62"/>
    <cellStyle name="xl34 2" xfId="98"/>
    <cellStyle name="xl35" xfId="63"/>
    <cellStyle name="xl35 2" xfId="99"/>
    <cellStyle name="xl36" xfId="64"/>
    <cellStyle name="xl36 2" xfId="100"/>
    <cellStyle name="xl37" xfId="65"/>
    <cellStyle name="xl37 2" xfId="101"/>
    <cellStyle name="xl38" xfId="66"/>
    <cellStyle name="xl38 2" xfId="102"/>
    <cellStyle name="xl39" xfId="67"/>
    <cellStyle name="xl39 2" xfId="103"/>
    <cellStyle name="xl40" xfId="68"/>
    <cellStyle name="xl40 2" xfId="104"/>
    <cellStyle name="xl41" xfId="3"/>
    <cellStyle name="xl41 2" xfId="105"/>
    <cellStyle name="xl42" xfId="69"/>
    <cellStyle name="xl42 2" xfId="106"/>
    <cellStyle name="xl43" xfId="70"/>
    <cellStyle name="xl43 2" xfId="107"/>
    <cellStyle name="xl44" xfId="71"/>
    <cellStyle name="xl44 2" xfId="108"/>
    <cellStyle name="xl45" xfId="72"/>
    <cellStyle name="xl46" xfId="73"/>
    <cellStyle name="xl59" xfId="109"/>
    <cellStyle name="xl60" xfId="75"/>
    <cellStyle name="xl61" xfId="110"/>
    <cellStyle name="xl63" xfId="76"/>
    <cellStyle name="xl63 2" xfId="111"/>
    <cellStyle name="Обычный" xfId="0" builtinId="0"/>
    <cellStyle name="Обычный 2" xfId="1"/>
    <cellStyle name="Обычный 3" xfId="77"/>
    <cellStyle name="Обычный 3 2" xfId="74"/>
    <cellStyle name="Финансовый 2" xfId="11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2;&#1086;&#1103;%20&#1087;&#1072;&#1087;&#1082;&#1072;\&#1056;&#1040;&#1041;&#1054;&#1063;&#1048;&#1045;%20&#1044;&#1054;&#1050;&#1059;&#1052;&#1045;&#1053;&#1058;&#1067;\2013\&#1055;&#1083;&#1072;&#1085;&#1086;&#1074;&#1099;&#1077;%20&#1087;&#1086;&#1082;&#1072;&#1079;&#1072;&#1090;&#1077;&#1083;&#1080;%20&#1085;&#1072;%202013%20&#1075;&#1086;&#1076;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 вар 1"/>
      <sheetName val="анализ вар 2 (ср прибыль)"/>
      <sheetName val="планы"/>
      <sheetName val="планы ср по прибыли"/>
      <sheetName val="планы уточ % по кредитам и приб"/>
      <sheetName val="планы (уточ-% по кредитам)"/>
      <sheetName val="СВОД"/>
      <sheetName val="республ. бюджет ср по прибыли"/>
      <sheetName val="республ. бюджет"/>
      <sheetName val="рабочая с %"/>
      <sheetName val="Респ 2011 прибыль"/>
      <sheetName val="анализ"/>
      <sheetName val="анализ полный"/>
      <sheetName val="0531467"/>
      <sheetName val="Рес тв"/>
      <sheetName val="СВОД (2)"/>
      <sheetName val="УФК свод"/>
      <sheetName val="УСН"/>
      <sheetName val="темпы роста по районам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E17"/>
  <sheetViews>
    <sheetView zoomScaleSheetLayoutView="80" workbookViewId="0">
      <selection activeCell="D28" sqref="D28"/>
    </sheetView>
  </sheetViews>
  <sheetFormatPr defaultRowHeight="15.75" x14ac:dyDescent="0.25"/>
  <cols>
    <col min="1" max="1" width="5.7109375" style="9" customWidth="1"/>
    <col min="2" max="2" width="74.5703125" style="10" customWidth="1"/>
    <col min="3" max="4" width="14.7109375" style="11" customWidth="1"/>
    <col min="5" max="5" width="14.7109375" style="9" customWidth="1"/>
    <col min="6" max="251" width="9.140625" style="9" customWidth="1"/>
    <col min="252" max="252" width="89" style="9" customWidth="1"/>
    <col min="253" max="255" width="18.7109375" style="9" customWidth="1"/>
    <col min="256" max="16384" width="9.140625" style="9"/>
  </cols>
  <sheetData>
    <row r="1" spans="1:5" x14ac:dyDescent="0.25">
      <c r="A1" s="43" t="s">
        <v>0</v>
      </c>
      <c r="B1" s="44"/>
      <c r="C1" s="44"/>
      <c r="D1" s="44"/>
      <c r="E1" s="44"/>
    </row>
    <row r="2" spans="1:5" ht="15.75" customHeight="1" x14ac:dyDescent="0.25">
      <c r="A2" s="46" t="s">
        <v>79</v>
      </c>
      <c r="B2" s="47"/>
      <c r="C2" s="47"/>
      <c r="D2" s="47"/>
      <c r="E2" s="47"/>
    </row>
    <row r="3" spans="1:5" x14ac:dyDescent="0.25">
      <c r="A3" s="45" t="s">
        <v>84</v>
      </c>
      <c r="B3" s="44"/>
      <c r="C3" s="44"/>
      <c r="D3" s="44"/>
      <c r="E3" s="44"/>
    </row>
    <row r="4" spans="1:5" x14ac:dyDescent="0.25">
      <c r="B4" s="10" t="s">
        <v>1</v>
      </c>
      <c r="E4" s="11" t="s">
        <v>2</v>
      </c>
    </row>
    <row r="5" spans="1:5" ht="141.75" customHeight="1" x14ac:dyDescent="0.25">
      <c r="A5" s="12" t="s">
        <v>3</v>
      </c>
      <c r="B5" s="12" t="s">
        <v>8</v>
      </c>
      <c r="C5" s="13" t="s">
        <v>94</v>
      </c>
      <c r="D5" s="13" t="s">
        <v>82</v>
      </c>
      <c r="E5" s="13" t="s">
        <v>83</v>
      </c>
    </row>
    <row r="6" spans="1:5" s="1" customFormat="1" ht="15" customHeight="1" x14ac:dyDescent="0.25">
      <c r="A6" s="28"/>
      <c r="B6" s="29" t="s">
        <v>13</v>
      </c>
      <c r="C6" s="16">
        <f>SUM(C7:C16)</f>
        <v>289826.8</v>
      </c>
      <c r="D6" s="16">
        <f>SUM(D7:D16)</f>
        <v>289826.8</v>
      </c>
      <c r="E6" s="16">
        <f t="shared" ref="E6:E17" si="0">D6/C6*100</f>
        <v>100</v>
      </c>
    </row>
    <row r="7" spans="1:5" s="2" customFormat="1" ht="15" customHeight="1" x14ac:dyDescent="0.25">
      <c r="A7" s="31" t="s">
        <v>5</v>
      </c>
      <c r="B7" s="23" t="s">
        <v>14</v>
      </c>
      <c r="C7" s="8">
        <v>14533.2</v>
      </c>
      <c r="D7" s="8">
        <v>14533.2</v>
      </c>
      <c r="E7" s="15">
        <f t="shared" si="0"/>
        <v>100</v>
      </c>
    </row>
    <row r="8" spans="1:5" s="1" customFormat="1" ht="15" customHeight="1" x14ac:dyDescent="0.25">
      <c r="A8" s="31" t="s">
        <v>6</v>
      </c>
      <c r="B8" s="21" t="s">
        <v>15</v>
      </c>
      <c r="C8" s="8">
        <v>15398.9</v>
      </c>
      <c r="D8" s="8">
        <v>15398.9</v>
      </c>
      <c r="E8" s="15">
        <f t="shared" si="0"/>
        <v>100</v>
      </c>
    </row>
    <row r="9" spans="1:5" s="1" customFormat="1" ht="15" customHeight="1" x14ac:dyDescent="0.25">
      <c r="A9" s="31" t="s">
        <v>16</v>
      </c>
      <c r="B9" s="21" t="s">
        <v>17</v>
      </c>
      <c r="C9" s="8">
        <v>32412.9</v>
      </c>
      <c r="D9" s="8">
        <v>32412.9</v>
      </c>
      <c r="E9" s="15">
        <f t="shared" si="0"/>
        <v>100</v>
      </c>
    </row>
    <row r="10" spans="1:5" s="1" customFormat="1" ht="15" customHeight="1" x14ac:dyDescent="0.25">
      <c r="A10" s="31" t="s">
        <v>18</v>
      </c>
      <c r="B10" s="21" t="s">
        <v>19</v>
      </c>
      <c r="C10" s="8">
        <v>42364.3</v>
      </c>
      <c r="D10" s="8">
        <v>42364.3</v>
      </c>
      <c r="E10" s="15">
        <f t="shared" si="0"/>
        <v>100</v>
      </c>
    </row>
    <row r="11" spans="1:5" s="2" customFormat="1" ht="15" customHeight="1" x14ac:dyDescent="0.25">
      <c r="A11" s="31" t="s">
        <v>20</v>
      </c>
      <c r="B11" s="21" t="s">
        <v>21</v>
      </c>
      <c r="C11" s="8">
        <v>45838.2</v>
      </c>
      <c r="D11" s="8">
        <v>45838.2</v>
      </c>
      <c r="E11" s="15">
        <f t="shared" si="0"/>
        <v>100</v>
      </c>
    </row>
    <row r="12" spans="1:5" s="1" customFormat="1" ht="15" customHeight="1" x14ac:dyDescent="0.25">
      <c r="A12" s="31" t="s">
        <v>22</v>
      </c>
      <c r="B12" s="21" t="s">
        <v>23</v>
      </c>
      <c r="C12" s="8">
        <v>13882.3</v>
      </c>
      <c r="D12" s="8">
        <v>13882.3</v>
      </c>
      <c r="E12" s="15">
        <f t="shared" si="0"/>
        <v>100</v>
      </c>
    </row>
    <row r="13" spans="1:5" s="2" customFormat="1" ht="15" customHeight="1" x14ac:dyDescent="0.25">
      <c r="A13" s="31" t="s">
        <v>24</v>
      </c>
      <c r="B13" s="21" t="s">
        <v>25</v>
      </c>
      <c r="C13" s="8">
        <v>27962.6</v>
      </c>
      <c r="D13" s="8">
        <v>27962.6</v>
      </c>
      <c r="E13" s="15">
        <f t="shared" si="0"/>
        <v>100</v>
      </c>
    </row>
    <row r="14" spans="1:5" s="1" customFormat="1" ht="15" customHeight="1" x14ac:dyDescent="0.25">
      <c r="A14" s="31" t="s">
        <v>26</v>
      </c>
      <c r="B14" s="21" t="s">
        <v>27</v>
      </c>
      <c r="C14" s="8">
        <v>28705</v>
      </c>
      <c r="D14" s="8">
        <v>28705</v>
      </c>
      <c r="E14" s="15">
        <f t="shared" si="0"/>
        <v>100</v>
      </c>
    </row>
    <row r="15" spans="1:5" s="2" customFormat="1" ht="15" customHeight="1" x14ac:dyDescent="0.25">
      <c r="A15" s="31" t="s">
        <v>28</v>
      </c>
      <c r="B15" s="21" t="s">
        <v>29</v>
      </c>
      <c r="C15" s="8">
        <v>38007.5</v>
      </c>
      <c r="D15" s="8">
        <v>38007.5</v>
      </c>
      <c r="E15" s="15">
        <f t="shared" si="0"/>
        <v>100</v>
      </c>
    </row>
    <row r="16" spans="1:5" s="1" customFormat="1" ht="15" customHeight="1" x14ac:dyDescent="0.25">
      <c r="A16" s="31" t="s">
        <v>30</v>
      </c>
      <c r="B16" s="21" t="s">
        <v>31</v>
      </c>
      <c r="C16" s="8">
        <v>30721.9</v>
      </c>
      <c r="D16" s="8">
        <v>30721.9</v>
      </c>
      <c r="E16" s="15">
        <f t="shared" si="0"/>
        <v>100</v>
      </c>
    </row>
    <row r="17" spans="1:5" s="1" customFormat="1" ht="15" customHeight="1" x14ac:dyDescent="0.25">
      <c r="A17" s="28"/>
      <c r="B17" s="30" t="s">
        <v>32</v>
      </c>
      <c r="C17" s="16">
        <f>C6</f>
        <v>289826.8</v>
      </c>
      <c r="D17" s="16">
        <f>D6</f>
        <v>289826.8</v>
      </c>
      <c r="E17" s="16">
        <f t="shared" si="0"/>
        <v>100</v>
      </c>
    </row>
  </sheetData>
  <mergeCells count="3">
    <mergeCell ref="A1:E1"/>
    <mergeCell ref="A2:E2"/>
    <mergeCell ref="A3:E3"/>
  </mergeCells>
  <phoneticPr fontId="6" type="noConversion"/>
  <pageMargins left="0.39370078740157483" right="0.39370078740157483" top="0.59055118110236227" bottom="0.59055118110236227" header="0.35433070866141736" footer="0.23622047244094491"/>
  <pageSetup paperSize="9" scale="80" fitToHeight="2" orientation="portrait" r:id="rId1"/>
  <headerFooter alignWithMargins="0">
    <oddFooter xml:space="preserve">&amp;C&amp;"Times New Roman,обычный"&amp;8&amp;P          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E20"/>
  <sheetViews>
    <sheetView topLeftCell="A2" workbookViewId="0">
      <selection activeCell="D28" sqref="D28"/>
    </sheetView>
  </sheetViews>
  <sheetFormatPr defaultColWidth="15.5703125" defaultRowHeight="15.75" x14ac:dyDescent="0.25"/>
  <cols>
    <col min="1" max="1" width="5.5703125" style="9" customWidth="1"/>
    <col min="2" max="2" width="74.5703125" style="10" customWidth="1"/>
    <col min="3" max="4" width="14.5703125" style="11" customWidth="1"/>
    <col min="5" max="5" width="14.5703125" style="9" customWidth="1"/>
    <col min="6" max="251" width="9.140625" style="9" customWidth="1"/>
    <col min="252" max="252" width="89" style="9" customWidth="1"/>
    <col min="253" max="255" width="18.5703125" style="9" customWidth="1"/>
    <col min="256" max="16384" width="15.5703125" style="9"/>
  </cols>
  <sheetData>
    <row r="1" spans="1:5" x14ac:dyDescent="0.25">
      <c r="A1" s="43" t="s">
        <v>0</v>
      </c>
      <c r="B1" s="48"/>
      <c r="C1" s="48"/>
      <c r="D1" s="48"/>
      <c r="E1" s="48"/>
    </row>
    <row r="2" spans="1:5" ht="50.25" customHeight="1" x14ac:dyDescent="0.25">
      <c r="A2" s="49" t="s">
        <v>64</v>
      </c>
      <c r="B2" s="50"/>
      <c r="C2" s="50"/>
      <c r="D2" s="50"/>
      <c r="E2" s="50"/>
    </row>
    <row r="3" spans="1:5" x14ac:dyDescent="0.25">
      <c r="A3" s="52" t="s">
        <v>84</v>
      </c>
      <c r="B3" s="47"/>
      <c r="C3" s="47"/>
      <c r="D3" s="47"/>
      <c r="E3" s="47"/>
    </row>
    <row r="4" spans="1:5" x14ac:dyDescent="0.25">
      <c r="B4" s="10" t="s">
        <v>1</v>
      </c>
      <c r="E4" s="11" t="s">
        <v>2</v>
      </c>
    </row>
    <row r="5" spans="1:5" ht="135" x14ac:dyDescent="0.25">
      <c r="A5" s="12" t="s">
        <v>3</v>
      </c>
      <c r="B5" s="12" t="s">
        <v>8</v>
      </c>
      <c r="C5" s="13" t="s">
        <v>94</v>
      </c>
      <c r="D5" s="13" t="s">
        <v>82</v>
      </c>
      <c r="E5" s="13" t="s">
        <v>83</v>
      </c>
    </row>
    <row r="6" spans="1:5" ht="15" customHeight="1" x14ac:dyDescent="0.25">
      <c r="A6" s="18"/>
      <c r="B6" s="25" t="s">
        <v>9</v>
      </c>
      <c r="C6" s="16">
        <f>C7+C8</f>
        <v>2655.8</v>
      </c>
      <c r="D6" s="16">
        <f>D7+D8</f>
        <v>2655.8</v>
      </c>
      <c r="E6" s="16">
        <f>D6/C6*100</f>
        <v>100</v>
      </c>
    </row>
    <row r="7" spans="1:5" ht="15" customHeight="1" x14ac:dyDescent="0.25">
      <c r="A7" s="17"/>
      <c r="B7" s="26" t="s">
        <v>11</v>
      </c>
      <c r="C7" s="8">
        <v>0</v>
      </c>
      <c r="D7" s="8">
        <v>0</v>
      </c>
      <c r="E7" s="8">
        <v>0</v>
      </c>
    </row>
    <row r="8" spans="1:5" ht="15" customHeight="1" x14ac:dyDescent="0.25">
      <c r="A8" s="17"/>
      <c r="B8" s="26" t="s">
        <v>12</v>
      </c>
      <c r="C8" s="8">
        <f>2523+132.8</f>
        <v>2655.8</v>
      </c>
      <c r="D8" s="8">
        <f>2523+132.8</f>
        <v>2655.8</v>
      </c>
      <c r="E8" s="8">
        <f>D8/C8*100</f>
        <v>100</v>
      </c>
    </row>
    <row r="9" spans="1:5" ht="15" customHeight="1" x14ac:dyDescent="0.25">
      <c r="A9" s="17"/>
      <c r="B9" s="25" t="s">
        <v>13</v>
      </c>
      <c r="C9" s="7">
        <f>C10+C11+C12+C13+C14+C15+C16+C17+C18+C19</f>
        <v>23955.1</v>
      </c>
      <c r="D9" s="7">
        <f>SUM(D10:D19)</f>
        <v>23955.1</v>
      </c>
      <c r="E9" s="16">
        <f>D9/C9*100</f>
        <v>100</v>
      </c>
    </row>
    <row r="10" spans="1:5" s="14" customFormat="1" ht="15" customHeight="1" x14ac:dyDescent="0.25">
      <c r="A10" s="18"/>
      <c r="B10" s="26" t="s">
        <v>14</v>
      </c>
      <c r="C10" s="8">
        <v>0</v>
      </c>
      <c r="D10" s="8">
        <v>0</v>
      </c>
      <c r="E10" s="8">
        <v>0</v>
      </c>
    </row>
    <row r="11" spans="1:5" ht="15" customHeight="1" x14ac:dyDescent="0.25">
      <c r="A11" s="17"/>
      <c r="B11" s="27" t="s">
        <v>15</v>
      </c>
      <c r="C11" s="8">
        <v>0</v>
      </c>
      <c r="D11" s="8">
        <v>0</v>
      </c>
      <c r="E11" s="8">
        <v>0</v>
      </c>
    </row>
    <row r="12" spans="1:5" ht="15" customHeight="1" x14ac:dyDescent="0.25">
      <c r="A12" s="17"/>
      <c r="B12" s="27" t="s">
        <v>17</v>
      </c>
      <c r="C12" s="8">
        <f>14876.1+782.9</f>
        <v>15659</v>
      </c>
      <c r="D12" s="8">
        <f>14876.1+782.9</f>
        <v>15659</v>
      </c>
      <c r="E12" s="8">
        <f>D12/C12*100</f>
        <v>100</v>
      </c>
    </row>
    <row r="13" spans="1:5" ht="15" customHeight="1" x14ac:dyDescent="0.25">
      <c r="A13" s="17"/>
      <c r="B13" s="27" t="s">
        <v>19</v>
      </c>
      <c r="C13" s="8">
        <v>0</v>
      </c>
      <c r="D13" s="8">
        <v>0</v>
      </c>
      <c r="E13" s="8">
        <v>0</v>
      </c>
    </row>
    <row r="14" spans="1:5" s="14" customFormat="1" ht="15" customHeight="1" x14ac:dyDescent="0.25">
      <c r="A14" s="18"/>
      <c r="B14" s="27" t="s">
        <v>21</v>
      </c>
      <c r="C14" s="8">
        <v>0</v>
      </c>
      <c r="D14" s="8">
        <v>0</v>
      </c>
      <c r="E14" s="8">
        <v>0</v>
      </c>
    </row>
    <row r="15" spans="1:5" ht="15" customHeight="1" x14ac:dyDescent="0.25">
      <c r="A15" s="17"/>
      <c r="B15" s="27" t="s">
        <v>23</v>
      </c>
      <c r="C15" s="8">
        <v>0</v>
      </c>
      <c r="D15" s="8">
        <v>0</v>
      </c>
      <c r="E15" s="8">
        <v>0</v>
      </c>
    </row>
    <row r="16" spans="1:5" s="14" customFormat="1" ht="15" customHeight="1" x14ac:dyDescent="0.25">
      <c r="A16" s="17"/>
      <c r="B16" s="27" t="s">
        <v>25</v>
      </c>
      <c r="C16" s="8">
        <v>0</v>
      </c>
      <c r="D16" s="8">
        <v>0</v>
      </c>
      <c r="E16" s="8">
        <v>0</v>
      </c>
    </row>
    <row r="17" spans="1:5" ht="15" customHeight="1" x14ac:dyDescent="0.25">
      <c r="A17" s="17"/>
      <c r="B17" s="27" t="s">
        <v>27</v>
      </c>
      <c r="C17" s="8">
        <v>0</v>
      </c>
      <c r="D17" s="8">
        <v>0</v>
      </c>
      <c r="E17" s="8">
        <v>0</v>
      </c>
    </row>
    <row r="18" spans="1:5" s="14" customFormat="1" ht="15" customHeight="1" x14ac:dyDescent="0.25">
      <c r="A18" s="18"/>
      <c r="B18" s="27" t="s">
        <v>29</v>
      </c>
      <c r="C18" s="8">
        <f>7881.3+414.8</f>
        <v>8296.1</v>
      </c>
      <c r="D18" s="8">
        <f>7881.3+414.8</f>
        <v>8296.1</v>
      </c>
      <c r="E18" s="8">
        <f>D18/C18*100</f>
        <v>100</v>
      </c>
    </row>
    <row r="19" spans="1:5" ht="15" customHeight="1" x14ac:dyDescent="0.25">
      <c r="A19" s="17"/>
      <c r="B19" s="27" t="s">
        <v>31</v>
      </c>
      <c r="C19" s="8">
        <v>0</v>
      </c>
      <c r="D19" s="8">
        <v>0</v>
      </c>
      <c r="E19" s="8">
        <v>0</v>
      </c>
    </row>
    <row r="20" spans="1:5" s="14" customFormat="1" ht="15" customHeight="1" x14ac:dyDescent="0.25">
      <c r="A20" s="18"/>
      <c r="B20" s="19" t="s">
        <v>7</v>
      </c>
      <c r="C20" s="16">
        <f>C6+C9</f>
        <v>26610.899999999998</v>
      </c>
      <c r="D20" s="16">
        <f>D6+D9</f>
        <v>26610.899999999998</v>
      </c>
      <c r="E20" s="16">
        <f>D20/C20*100</f>
        <v>100</v>
      </c>
    </row>
  </sheetData>
  <mergeCells count="3">
    <mergeCell ref="A1:E1"/>
    <mergeCell ref="A2:E2"/>
    <mergeCell ref="A3:E3"/>
  </mergeCells>
  <pageMargins left="0.7" right="0.7" top="0.75" bottom="0.75" header="0.3" footer="0.3"/>
  <pageSetup paperSize="9" orientation="portrait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E22"/>
  <sheetViews>
    <sheetView topLeftCell="A2" workbookViewId="0">
      <selection activeCell="D28" sqref="D28"/>
    </sheetView>
  </sheetViews>
  <sheetFormatPr defaultColWidth="15.5703125" defaultRowHeight="15.75" x14ac:dyDescent="0.25"/>
  <cols>
    <col min="1" max="1" width="5.5703125" style="9" customWidth="1"/>
    <col min="2" max="2" width="74.5703125" style="10" customWidth="1"/>
    <col min="3" max="4" width="14.5703125" style="11" customWidth="1"/>
    <col min="5" max="5" width="14.5703125" style="9" customWidth="1"/>
    <col min="6" max="251" width="9.140625" style="9" customWidth="1"/>
    <col min="252" max="252" width="89" style="9" customWidth="1"/>
    <col min="253" max="255" width="18.5703125" style="9" customWidth="1"/>
    <col min="256" max="16384" width="15.5703125" style="9"/>
  </cols>
  <sheetData>
    <row r="1" spans="1:5" x14ac:dyDescent="0.25">
      <c r="A1" s="43" t="s">
        <v>0</v>
      </c>
      <c r="B1" s="48"/>
      <c r="C1" s="48"/>
      <c r="D1" s="48"/>
      <c r="E1" s="48"/>
    </row>
    <row r="2" spans="1:5" ht="56.25" customHeight="1" x14ac:dyDescent="0.25">
      <c r="A2" s="49" t="s">
        <v>65</v>
      </c>
      <c r="B2" s="50"/>
      <c r="C2" s="50"/>
      <c r="D2" s="50"/>
      <c r="E2" s="50"/>
    </row>
    <row r="3" spans="1:5" x14ac:dyDescent="0.25">
      <c r="A3" s="52" t="s">
        <v>84</v>
      </c>
      <c r="B3" s="47"/>
      <c r="C3" s="47"/>
      <c r="D3" s="47"/>
      <c r="E3" s="47"/>
    </row>
    <row r="4" spans="1:5" x14ac:dyDescent="0.25">
      <c r="B4" s="10" t="s">
        <v>1</v>
      </c>
      <c r="E4" s="11" t="s">
        <v>2</v>
      </c>
    </row>
    <row r="5" spans="1:5" ht="135" x14ac:dyDescent="0.25">
      <c r="A5" s="12" t="s">
        <v>3</v>
      </c>
      <c r="B5" s="12" t="s">
        <v>8</v>
      </c>
      <c r="C5" s="13" t="s">
        <v>94</v>
      </c>
      <c r="D5" s="13" t="s">
        <v>82</v>
      </c>
      <c r="E5" s="13" t="s">
        <v>83</v>
      </c>
    </row>
    <row r="6" spans="1:5" ht="15" customHeight="1" x14ac:dyDescent="0.25">
      <c r="A6" s="18"/>
      <c r="B6" s="25" t="s">
        <v>9</v>
      </c>
      <c r="C6" s="16">
        <f>C7+C8</f>
        <v>0</v>
      </c>
      <c r="D6" s="16">
        <f>D7+D8</f>
        <v>0</v>
      </c>
      <c r="E6" s="16">
        <v>0</v>
      </c>
    </row>
    <row r="7" spans="1:5" ht="15" customHeight="1" x14ac:dyDescent="0.25">
      <c r="A7" s="17"/>
      <c r="B7" s="26" t="s">
        <v>11</v>
      </c>
      <c r="C7" s="8">
        <v>0</v>
      </c>
      <c r="D7" s="8">
        <v>0</v>
      </c>
      <c r="E7" s="8">
        <v>0</v>
      </c>
    </row>
    <row r="8" spans="1:5" ht="15" customHeight="1" x14ac:dyDescent="0.25">
      <c r="A8" s="17"/>
      <c r="B8" s="26" t="s">
        <v>12</v>
      </c>
      <c r="C8" s="8">
        <v>0</v>
      </c>
      <c r="D8" s="8">
        <v>0</v>
      </c>
      <c r="E8" s="8">
        <v>0</v>
      </c>
    </row>
    <row r="9" spans="1:5" ht="15" customHeight="1" x14ac:dyDescent="0.25">
      <c r="A9" s="17"/>
      <c r="B9" s="25" t="s">
        <v>13</v>
      </c>
      <c r="C9" s="16">
        <f>SUM(C10:C19)</f>
        <v>100</v>
      </c>
      <c r="D9" s="16">
        <f>SUM(D10:D19)</f>
        <v>100</v>
      </c>
      <c r="E9" s="16">
        <v>100</v>
      </c>
    </row>
    <row r="10" spans="1:5" s="14" customFormat="1" ht="15" customHeight="1" x14ac:dyDescent="0.25">
      <c r="A10" s="18"/>
      <c r="B10" s="26" t="s">
        <v>14</v>
      </c>
      <c r="C10" s="15">
        <v>0</v>
      </c>
      <c r="D10" s="15">
        <v>0</v>
      </c>
      <c r="E10" s="15">
        <v>0</v>
      </c>
    </row>
    <row r="11" spans="1:5" ht="15" customHeight="1" x14ac:dyDescent="0.25">
      <c r="A11" s="17"/>
      <c r="B11" s="27" t="s">
        <v>15</v>
      </c>
      <c r="C11" s="15">
        <v>0</v>
      </c>
      <c r="D11" s="15">
        <v>0</v>
      </c>
      <c r="E11" s="15">
        <v>0</v>
      </c>
    </row>
    <row r="12" spans="1:5" ht="15" customHeight="1" x14ac:dyDescent="0.25">
      <c r="A12" s="17"/>
      <c r="B12" s="27" t="s">
        <v>17</v>
      </c>
      <c r="C12" s="8">
        <v>0</v>
      </c>
      <c r="D12" s="8">
        <v>0</v>
      </c>
      <c r="E12" s="15">
        <v>0</v>
      </c>
    </row>
    <row r="13" spans="1:5" ht="15" customHeight="1" x14ac:dyDescent="0.25">
      <c r="A13" s="17"/>
      <c r="B13" s="27" t="s">
        <v>19</v>
      </c>
      <c r="C13" s="15">
        <v>0</v>
      </c>
      <c r="D13" s="15">
        <v>0</v>
      </c>
      <c r="E13" s="15">
        <v>0</v>
      </c>
    </row>
    <row r="14" spans="1:5" s="14" customFormat="1" ht="15" customHeight="1" x14ac:dyDescent="0.25">
      <c r="A14" s="18"/>
      <c r="B14" s="27" t="s">
        <v>21</v>
      </c>
      <c r="C14" s="15">
        <v>0</v>
      </c>
      <c r="D14" s="15">
        <v>0</v>
      </c>
      <c r="E14" s="15">
        <v>0</v>
      </c>
    </row>
    <row r="15" spans="1:5" ht="15" customHeight="1" x14ac:dyDescent="0.25">
      <c r="A15" s="17"/>
      <c r="B15" s="27" t="s">
        <v>23</v>
      </c>
      <c r="C15" s="15">
        <v>0</v>
      </c>
      <c r="D15" s="15">
        <v>0</v>
      </c>
      <c r="E15" s="15">
        <v>0</v>
      </c>
    </row>
    <row r="16" spans="1:5" s="14" customFormat="1" ht="15" customHeight="1" x14ac:dyDescent="0.25">
      <c r="A16" s="17"/>
      <c r="B16" s="27" t="s">
        <v>25</v>
      </c>
      <c r="C16" s="15">
        <v>0</v>
      </c>
      <c r="D16" s="15">
        <v>0</v>
      </c>
      <c r="E16" s="15">
        <v>0</v>
      </c>
    </row>
    <row r="17" spans="1:5" ht="15" customHeight="1" x14ac:dyDescent="0.25">
      <c r="A17" s="17"/>
      <c r="B17" s="27" t="s">
        <v>27</v>
      </c>
      <c r="C17" s="15">
        <v>0</v>
      </c>
      <c r="D17" s="15">
        <v>0</v>
      </c>
      <c r="E17" s="15">
        <v>0</v>
      </c>
    </row>
    <row r="18" spans="1:5" s="14" customFormat="1" ht="15" customHeight="1" x14ac:dyDescent="0.25">
      <c r="A18" s="18"/>
      <c r="B18" s="27" t="s">
        <v>29</v>
      </c>
      <c r="C18" s="15">
        <v>100</v>
      </c>
      <c r="D18" s="15">
        <v>100</v>
      </c>
      <c r="E18" s="15">
        <v>100</v>
      </c>
    </row>
    <row r="19" spans="1:5" ht="15" customHeight="1" x14ac:dyDescent="0.25">
      <c r="A19" s="17"/>
      <c r="B19" s="27" t="s">
        <v>31</v>
      </c>
      <c r="C19" s="15">
        <v>0</v>
      </c>
      <c r="D19" s="15">
        <v>0</v>
      </c>
      <c r="E19" s="15">
        <v>0</v>
      </c>
    </row>
    <row r="20" spans="1:5" s="14" customFormat="1" ht="15" customHeight="1" x14ac:dyDescent="0.25">
      <c r="A20" s="17"/>
      <c r="B20" s="39" t="s">
        <v>70</v>
      </c>
      <c r="C20" s="16">
        <v>100</v>
      </c>
      <c r="D20" s="16">
        <v>100</v>
      </c>
      <c r="E20" s="16">
        <v>100</v>
      </c>
    </row>
    <row r="21" spans="1:5" x14ac:dyDescent="0.25">
      <c r="A21" s="17"/>
      <c r="B21" s="27" t="s">
        <v>86</v>
      </c>
      <c r="C21" s="15">
        <v>100</v>
      </c>
      <c r="D21" s="15">
        <v>100</v>
      </c>
      <c r="E21" s="15">
        <v>100</v>
      </c>
    </row>
    <row r="22" spans="1:5" x14ac:dyDescent="0.25">
      <c r="A22" s="18"/>
      <c r="B22" s="19" t="s">
        <v>7</v>
      </c>
      <c r="C22" s="16">
        <f>C18+C21</f>
        <v>200</v>
      </c>
      <c r="D22" s="16">
        <f>D18+D21</f>
        <v>200</v>
      </c>
      <c r="E22" s="16">
        <v>100</v>
      </c>
    </row>
  </sheetData>
  <mergeCells count="3">
    <mergeCell ref="A1:E1"/>
    <mergeCell ref="A2:E2"/>
    <mergeCell ref="A3:E3"/>
  </mergeCells>
  <pageMargins left="0.7" right="0.7" top="0.75" bottom="0.75" header="0.3" footer="0.3"/>
  <pageSetup paperSize="9" orientation="portrait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G20"/>
  <sheetViews>
    <sheetView workbookViewId="0">
      <selection activeCell="D28" sqref="D28"/>
    </sheetView>
  </sheetViews>
  <sheetFormatPr defaultColWidth="15.5703125" defaultRowHeight="15.75" x14ac:dyDescent="0.25"/>
  <cols>
    <col min="1" max="1" width="5.5703125" style="9" customWidth="1"/>
    <col min="2" max="2" width="74.5703125" style="10" customWidth="1"/>
    <col min="3" max="4" width="14.5703125" style="11" customWidth="1"/>
    <col min="5" max="5" width="14.5703125" style="9" customWidth="1"/>
    <col min="6" max="251" width="9.140625" style="9" customWidth="1"/>
    <col min="252" max="252" width="89" style="9" customWidth="1"/>
    <col min="253" max="255" width="18.5703125" style="9" customWidth="1"/>
    <col min="256" max="16384" width="15.5703125" style="9"/>
  </cols>
  <sheetData>
    <row r="1" spans="1:7" x14ac:dyDescent="0.25">
      <c r="A1" s="43" t="s">
        <v>0</v>
      </c>
      <c r="B1" s="48"/>
      <c r="C1" s="48"/>
      <c r="D1" s="48"/>
      <c r="E1" s="48"/>
    </row>
    <row r="2" spans="1:7" ht="15.75" customHeight="1" x14ac:dyDescent="0.25">
      <c r="A2" s="49" t="s">
        <v>67</v>
      </c>
      <c r="B2" s="50"/>
      <c r="C2" s="50"/>
      <c r="D2" s="50"/>
      <c r="E2" s="50"/>
    </row>
    <row r="3" spans="1:7" x14ac:dyDescent="0.25">
      <c r="A3" s="52" t="s">
        <v>84</v>
      </c>
      <c r="B3" s="47"/>
      <c r="C3" s="47"/>
      <c r="D3" s="47"/>
      <c r="E3" s="47"/>
    </row>
    <row r="4" spans="1:7" x14ac:dyDescent="0.25">
      <c r="B4" s="10" t="s">
        <v>1</v>
      </c>
      <c r="E4" s="11" t="s">
        <v>2</v>
      </c>
    </row>
    <row r="5" spans="1:7" ht="144" customHeight="1" x14ac:dyDescent="0.25">
      <c r="A5" s="12" t="s">
        <v>3</v>
      </c>
      <c r="B5" s="12" t="s">
        <v>8</v>
      </c>
      <c r="C5" s="13" t="s">
        <v>94</v>
      </c>
      <c r="D5" s="13" t="s">
        <v>82</v>
      </c>
      <c r="E5" s="13" t="s">
        <v>83</v>
      </c>
    </row>
    <row r="6" spans="1:7" ht="15" customHeight="1" x14ac:dyDescent="0.25">
      <c r="A6" s="18"/>
      <c r="B6" s="25" t="s">
        <v>9</v>
      </c>
      <c r="C6" s="16">
        <f>C7+C8</f>
        <v>46128.700000000004</v>
      </c>
      <c r="D6" s="16">
        <f>D7+D8</f>
        <v>45975.6</v>
      </c>
      <c r="E6" s="16">
        <f t="shared" ref="E6:E20" si="0">D6/C6*100</f>
        <v>99.668102504514536</v>
      </c>
      <c r="F6" s="34"/>
      <c r="G6" s="35"/>
    </row>
    <row r="7" spans="1:7" ht="15" customHeight="1" x14ac:dyDescent="0.25">
      <c r="A7" s="17"/>
      <c r="B7" s="26" t="s">
        <v>11</v>
      </c>
      <c r="C7" s="36">
        <v>37482.300000000003</v>
      </c>
      <c r="D7" s="36">
        <v>37457.5</v>
      </c>
      <c r="E7" s="15">
        <f t="shared" si="0"/>
        <v>99.933835436992922</v>
      </c>
      <c r="F7" s="37"/>
      <c r="G7" s="35"/>
    </row>
    <row r="8" spans="1:7" ht="15" customHeight="1" x14ac:dyDescent="0.25">
      <c r="A8" s="17"/>
      <c r="B8" s="26" t="s">
        <v>12</v>
      </c>
      <c r="C8" s="36">
        <v>8646.4</v>
      </c>
      <c r="D8" s="36">
        <v>8518.1</v>
      </c>
      <c r="E8" s="15">
        <f t="shared" si="0"/>
        <v>98.516145447816442</v>
      </c>
      <c r="F8" s="34"/>
      <c r="G8" s="35"/>
    </row>
    <row r="9" spans="1:7" ht="15" customHeight="1" x14ac:dyDescent="0.25">
      <c r="A9" s="17"/>
      <c r="B9" s="25" t="s">
        <v>13</v>
      </c>
      <c r="C9" s="16">
        <f>SUM(C10:C19)</f>
        <v>81992.499999999985</v>
      </c>
      <c r="D9" s="16">
        <f>SUM(D10:D19)</f>
        <v>80234.899999999994</v>
      </c>
      <c r="E9" s="16">
        <f t="shared" si="0"/>
        <v>97.856389303899761</v>
      </c>
      <c r="F9" s="34"/>
      <c r="G9" s="35"/>
    </row>
    <row r="10" spans="1:7" s="14" customFormat="1" ht="15" customHeight="1" x14ac:dyDescent="0.25">
      <c r="A10" s="18"/>
      <c r="B10" s="26" t="s">
        <v>14</v>
      </c>
      <c r="C10" s="36">
        <v>3310.2</v>
      </c>
      <c r="D10" s="36">
        <v>3310.2</v>
      </c>
      <c r="E10" s="16">
        <f t="shared" si="0"/>
        <v>100</v>
      </c>
      <c r="F10" s="38"/>
      <c r="G10" s="35"/>
    </row>
    <row r="11" spans="1:7" ht="15" customHeight="1" x14ac:dyDescent="0.25">
      <c r="A11" s="17"/>
      <c r="B11" s="27" t="s">
        <v>15</v>
      </c>
      <c r="C11" s="36">
        <v>4503.3</v>
      </c>
      <c r="D11" s="36">
        <v>4499.3999999999996</v>
      </c>
      <c r="E11" s="15">
        <f t="shared" si="0"/>
        <v>99.91339684231562</v>
      </c>
      <c r="F11" s="34"/>
      <c r="G11" s="35"/>
    </row>
    <row r="12" spans="1:7" ht="15" customHeight="1" x14ac:dyDescent="0.25">
      <c r="A12" s="17"/>
      <c r="B12" s="27" t="s">
        <v>17</v>
      </c>
      <c r="C12" s="36">
        <v>12430.3</v>
      </c>
      <c r="D12" s="36">
        <v>12240.5</v>
      </c>
      <c r="E12" s="15">
        <f t="shared" si="0"/>
        <v>98.473085927129674</v>
      </c>
      <c r="F12" s="34"/>
      <c r="G12" s="35"/>
    </row>
    <row r="13" spans="1:7" ht="15" customHeight="1" x14ac:dyDescent="0.25">
      <c r="A13" s="17"/>
      <c r="B13" s="27" t="s">
        <v>19</v>
      </c>
      <c r="C13" s="36">
        <v>6945.3</v>
      </c>
      <c r="D13" s="36">
        <v>6677.1</v>
      </c>
      <c r="E13" s="15">
        <f t="shared" si="0"/>
        <v>96.138395749643649</v>
      </c>
      <c r="F13" s="34"/>
      <c r="G13" s="35"/>
    </row>
    <row r="14" spans="1:7" s="14" customFormat="1" ht="15" customHeight="1" x14ac:dyDescent="0.25">
      <c r="A14" s="18"/>
      <c r="B14" s="27" t="s">
        <v>21</v>
      </c>
      <c r="C14" s="36">
        <v>13983.9</v>
      </c>
      <c r="D14" s="36">
        <v>13766.3</v>
      </c>
      <c r="E14" s="16">
        <f t="shared" si="0"/>
        <v>98.4439247992334</v>
      </c>
      <c r="F14" s="38"/>
      <c r="G14" s="35"/>
    </row>
    <row r="15" spans="1:7" ht="15" customHeight="1" x14ac:dyDescent="0.25">
      <c r="A15" s="17"/>
      <c r="B15" s="27" t="s">
        <v>23</v>
      </c>
      <c r="C15" s="36">
        <v>4004.1</v>
      </c>
      <c r="D15" s="36">
        <v>3639.2</v>
      </c>
      <c r="E15" s="15">
        <f t="shared" si="0"/>
        <v>90.886840987987298</v>
      </c>
      <c r="F15" s="34"/>
      <c r="G15" s="35"/>
    </row>
    <row r="16" spans="1:7" s="14" customFormat="1" ht="15" customHeight="1" x14ac:dyDescent="0.25">
      <c r="A16" s="17"/>
      <c r="B16" s="27" t="s">
        <v>25</v>
      </c>
      <c r="C16" s="36">
        <v>9896.7999999999993</v>
      </c>
      <c r="D16" s="36">
        <v>9543.7999999999993</v>
      </c>
      <c r="E16" s="15">
        <f t="shared" si="0"/>
        <v>96.433190526230703</v>
      </c>
      <c r="F16" s="38"/>
      <c r="G16" s="35"/>
    </row>
    <row r="17" spans="1:7" ht="15" customHeight="1" x14ac:dyDescent="0.25">
      <c r="A17" s="17"/>
      <c r="B17" s="27" t="s">
        <v>27</v>
      </c>
      <c r="C17" s="36">
        <v>4603.7</v>
      </c>
      <c r="D17" s="36">
        <v>4302.2</v>
      </c>
      <c r="E17" s="15">
        <f t="shared" si="0"/>
        <v>93.450919912244501</v>
      </c>
      <c r="F17" s="34"/>
      <c r="G17" s="35"/>
    </row>
    <row r="18" spans="1:7" s="14" customFormat="1" ht="15" customHeight="1" x14ac:dyDescent="0.25">
      <c r="A18" s="18"/>
      <c r="B18" s="27" t="s">
        <v>29</v>
      </c>
      <c r="C18" s="36">
        <v>14234.2</v>
      </c>
      <c r="D18" s="36">
        <v>14234.2</v>
      </c>
      <c r="E18" s="16">
        <f t="shared" si="0"/>
        <v>100</v>
      </c>
      <c r="F18" s="38"/>
    </row>
    <row r="19" spans="1:7" ht="15" customHeight="1" x14ac:dyDescent="0.25">
      <c r="A19" s="17"/>
      <c r="B19" s="27" t="s">
        <v>31</v>
      </c>
      <c r="C19" s="36">
        <v>8080.7</v>
      </c>
      <c r="D19" s="36">
        <v>8022</v>
      </c>
      <c r="E19" s="15">
        <f t="shared" si="0"/>
        <v>99.273577784102855</v>
      </c>
      <c r="F19" s="37"/>
    </row>
    <row r="20" spans="1:7" s="14" customFormat="1" ht="15" customHeight="1" x14ac:dyDescent="0.25">
      <c r="A20" s="18"/>
      <c r="B20" s="19" t="s">
        <v>7</v>
      </c>
      <c r="C20" s="16">
        <f>C6+C9</f>
        <v>128121.19999999998</v>
      </c>
      <c r="D20" s="16">
        <f>D6+D9</f>
        <v>126210.5</v>
      </c>
      <c r="E20" s="16">
        <f t="shared" si="0"/>
        <v>98.50867772078314</v>
      </c>
    </row>
  </sheetData>
  <mergeCells count="3">
    <mergeCell ref="A1:E1"/>
    <mergeCell ref="A2:E2"/>
    <mergeCell ref="A3:E3"/>
  </mergeCells>
  <pageMargins left="0.7" right="0.7" top="0.75" bottom="0.75" header="0.3" footer="0.3"/>
  <pageSetup paperSize="9" orientation="portrait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E22"/>
  <sheetViews>
    <sheetView tabSelected="1" workbookViewId="0">
      <selection activeCell="D28" sqref="D28"/>
    </sheetView>
  </sheetViews>
  <sheetFormatPr defaultRowHeight="15" x14ac:dyDescent="0.25"/>
  <cols>
    <col min="1" max="1" width="6.140625" style="24" bestFit="1" customWidth="1"/>
    <col min="2" max="2" width="27.5703125" style="24" customWidth="1"/>
    <col min="3" max="3" width="19.5703125" style="24" customWidth="1"/>
    <col min="4" max="4" width="20.85546875" style="24" customWidth="1"/>
    <col min="5" max="5" width="23.28515625" style="24" customWidth="1"/>
    <col min="6" max="16384" width="9.140625" style="24"/>
  </cols>
  <sheetData>
    <row r="1" spans="1:5" ht="15.75" x14ac:dyDescent="0.25">
      <c r="A1" s="43" t="s">
        <v>0</v>
      </c>
      <c r="B1" s="48"/>
      <c r="C1" s="48"/>
      <c r="D1" s="48"/>
      <c r="E1" s="48"/>
    </row>
    <row r="2" spans="1:5" ht="66" customHeight="1" x14ac:dyDescent="0.25">
      <c r="A2" s="49" t="s">
        <v>87</v>
      </c>
      <c r="B2" s="50"/>
      <c r="C2" s="50"/>
      <c r="D2" s="50"/>
      <c r="E2" s="50"/>
    </row>
    <row r="3" spans="1:5" ht="15.75" x14ac:dyDescent="0.25">
      <c r="A3" s="45" t="s">
        <v>81</v>
      </c>
      <c r="B3" s="48"/>
      <c r="C3" s="48"/>
      <c r="D3" s="48"/>
      <c r="E3" s="48"/>
    </row>
    <row r="4" spans="1:5" ht="15.75" x14ac:dyDescent="0.25">
      <c r="A4" s="9"/>
      <c r="B4" s="10" t="s">
        <v>1</v>
      </c>
      <c r="C4" s="11"/>
      <c r="D4" s="11"/>
      <c r="E4" s="11" t="s">
        <v>2</v>
      </c>
    </row>
    <row r="5" spans="1:5" ht="105" x14ac:dyDescent="0.25">
      <c r="A5" s="12" t="s">
        <v>3</v>
      </c>
      <c r="B5" s="12" t="s">
        <v>8</v>
      </c>
      <c r="C5" s="13" t="s">
        <v>94</v>
      </c>
      <c r="D5" s="13" t="s">
        <v>82</v>
      </c>
      <c r="E5" s="13" t="s">
        <v>83</v>
      </c>
    </row>
    <row r="6" spans="1:5" x14ac:dyDescent="0.25">
      <c r="A6" s="12"/>
      <c r="B6" s="25" t="s">
        <v>9</v>
      </c>
      <c r="C6" s="32">
        <f>C7</f>
        <v>1300</v>
      </c>
      <c r="D6" s="32">
        <f>D7</f>
        <v>1300</v>
      </c>
      <c r="E6" s="7">
        <f>D8/C8*100</f>
        <v>100</v>
      </c>
    </row>
    <row r="7" spans="1:5" x14ac:dyDescent="0.25">
      <c r="A7" s="12"/>
      <c r="B7" s="26" t="s">
        <v>12</v>
      </c>
      <c r="C7" s="15">
        <f>1235+65</f>
        <v>1300</v>
      </c>
      <c r="D7" s="15">
        <f>1235+65</f>
        <v>1300</v>
      </c>
      <c r="E7" s="8">
        <f>D9/C9*100</f>
        <v>100</v>
      </c>
    </row>
    <row r="8" spans="1:5" x14ac:dyDescent="0.25">
      <c r="A8" s="17"/>
      <c r="B8" s="33" t="s">
        <v>88</v>
      </c>
      <c r="C8" s="7">
        <f>C9+C10</f>
        <v>1010</v>
      </c>
      <c r="D8" s="7">
        <f>D9+D10</f>
        <v>1010</v>
      </c>
      <c r="E8" s="7">
        <f t="shared" ref="E8:E21" si="0">D8/C8*100</f>
        <v>100</v>
      </c>
    </row>
    <row r="9" spans="1:5" x14ac:dyDescent="0.25">
      <c r="A9" s="17"/>
      <c r="B9" s="27" t="s">
        <v>89</v>
      </c>
      <c r="C9" s="15">
        <f>475+25</f>
        <v>500</v>
      </c>
      <c r="D9" s="15">
        <f>475+25</f>
        <v>500</v>
      </c>
      <c r="E9" s="8">
        <f t="shared" si="0"/>
        <v>100</v>
      </c>
    </row>
    <row r="10" spans="1:5" ht="24" x14ac:dyDescent="0.25">
      <c r="A10" s="18"/>
      <c r="B10" s="27" t="s">
        <v>39</v>
      </c>
      <c r="C10" s="8">
        <f>484.5+25.5</f>
        <v>510</v>
      </c>
      <c r="D10" s="8">
        <f>484.5+25.5</f>
        <v>510</v>
      </c>
      <c r="E10" s="8">
        <f t="shared" si="0"/>
        <v>100</v>
      </c>
    </row>
    <row r="11" spans="1:5" x14ac:dyDescent="0.25">
      <c r="A11" s="17"/>
      <c r="B11" s="33" t="s">
        <v>70</v>
      </c>
      <c r="C11" s="16">
        <f>SUM(C12:C21)</f>
        <v>5928.4</v>
      </c>
      <c r="D11" s="16">
        <f>SUM(D12:D21)</f>
        <v>5928.4</v>
      </c>
      <c r="E11" s="16">
        <f t="shared" si="0"/>
        <v>100</v>
      </c>
    </row>
    <row r="12" spans="1:5" x14ac:dyDescent="0.25">
      <c r="A12" s="17"/>
      <c r="B12" s="27" t="s">
        <v>90</v>
      </c>
      <c r="C12" s="15">
        <f>1235+65</f>
        <v>1300</v>
      </c>
      <c r="D12" s="15">
        <f>1235+65</f>
        <v>1300</v>
      </c>
      <c r="E12" s="15">
        <f t="shared" si="0"/>
        <v>100</v>
      </c>
    </row>
    <row r="13" spans="1:5" x14ac:dyDescent="0.25">
      <c r="A13" s="17"/>
      <c r="B13" s="27" t="s">
        <v>76</v>
      </c>
      <c r="C13" s="15">
        <f>418+22</f>
        <v>440</v>
      </c>
      <c r="D13" s="15">
        <f>418+22</f>
        <v>440</v>
      </c>
      <c r="E13" s="15">
        <f t="shared" si="0"/>
        <v>100</v>
      </c>
    </row>
    <row r="14" spans="1:5" x14ac:dyDescent="0.25">
      <c r="A14" s="17"/>
      <c r="B14" s="27" t="s">
        <v>91</v>
      </c>
      <c r="C14" s="15">
        <f>380+20</f>
        <v>400</v>
      </c>
      <c r="D14" s="15">
        <f>380+20</f>
        <v>400</v>
      </c>
      <c r="E14" s="15">
        <f t="shared" si="0"/>
        <v>100</v>
      </c>
    </row>
    <row r="15" spans="1:5" x14ac:dyDescent="0.25">
      <c r="A15" s="17"/>
      <c r="B15" s="27" t="s">
        <v>92</v>
      </c>
      <c r="C15" s="15">
        <f>256.5+13.5</f>
        <v>270</v>
      </c>
      <c r="D15" s="15">
        <f>256.5+13.5</f>
        <v>270</v>
      </c>
      <c r="E15" s="15">
        <f t="shared" si="0"/>
        <v>100</v>
      </c>
    </row>
    <row r="16" spans="1:5" x14ac:dyDescent="0.25">
      <c r="A16" s="17"/>
      <c r="B16" s="27" t="s">
        <v>93</v>
      </c>
      <c r="C16" s="15">
        <f>445+23.4</f>
        <v>468.4</v>
      </c>
      <c r="D16" s="15">
        <f>445+23.4</f>
        <v>468.4</v>
      </c>
      <c r="E16" s="15">
        <f t="shared" si="0"/>
        <v>100</v>
      </c>
    </row>
    <row r="17" spans="1:5" x14ac:dyDescent="0.25">
      <c r="A17" s="17"/>
      <c r="B17" s="27" t="s">
        <v>62</v>
      </c>
      <c r="C17" s="15">
        <f>1235+65</f>
        <v>1300</v>
      </c>
      <c r="D17" s="15">
        <f>1235+65</f>
        <v>1300</v>
      </c>
      <c r="E17" s="15">
        <f t="shared" si="0"/>
        <v>100</v>
      </c>
    </row>
    <row r="18" spans="1:5" ht="24" x14ac:dyDescent="0.25">
      <c r="A18" s="17"/>
      <c r="B18" s="27" t="s">
        <v>45</v>
      </c>
      <c r="C18" s="15">
        <f>475+25</f>
        <v>500</v>
      </c>
      <c r="D18" s="15">
        <f>475+25</f>
        <v>500</v>
      </c>
      <c r="E18" s="15">
        <f t="shared" si="0"/>
        <v>100</v>
      </c>
    </row>
    <row r="19" spans="1:5" x14ac:dyDescent="0.25">
      <c r="A19" s="17"/>
      <c r="B19" s="27" t="s">
        <v>46</v>
      </c>
      <c r="C19" s="15">
        <f>332.5+17.5</f>
        <v>350</v>
      </c>
      <c r="D19" s="15">
        <f>332.5+17.5</f>
        <v>350</v>
      </c>
      <c r="E19" s="15">
        <f t="shared" si="0"/>
        <v>100</v>
      </c>
    </row>
    <row r="20" spans="1:5" x14ac:dyDescent="0.25">
      <c r="A20" s="17"/>
      <c r="B20" s="27" t="s">
        <v>63</v>
      </c>
      <c r="C20" s="15">
        <f>380+20</f>
        <v>400</v>
      </c>
      <c r="D20" s="15">
        <f>380+20</f>
        <v>400</v>
      </c>
      <c r="E20" s="15">
        <f t="shared" si="0"/>
        <v>100</v>
      </c>
    </row>
    <row r="21" spans="1:5" x14ac:dyDescent="0.25">
      <c r="A21" s="17"/>
      <c r="B21" s="27" t="s">
        <v>54</v>
      </c>
      <c r="C21" s="15">
        <f>475+25</f>
        <v>500</v>
      </c>
      <c r="D21" s="15">
        <f>475+25</f>
        <v>500</v>
      </c>
      <c r="E21" s="15">
        <f t="shared" si="0"/>
        <v>100</v>
      </c>
    </row>
    <row r="22" spans="1:5" x14ac:dyDescent="0.25">
      <c r="A22" s="18"/>
      <c r="B22" s="19" t="s">
        <v>7</v>
      </c>
      <c r="C22" s="16">
        <f>C11+C8+C6</f>
        <v>8238.4</v>
      </c>
      <c r="D22" s="16">
        <f>D11+D8+D6</f>
        <v>8238.4</v>
      </c>
      <c r="E22" s="16">
        <f>D22/C22*100</f>
        <v>100</v>
      </c>
    </row>
  </sheetData>
  <mergeCells count="3">
    <mergeCell ref="A1:E1"/>
    <mergeCell ref="A2:E2"/>
    <mergeCell ref="A3:E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E25"/>
  <sheetViews>
    <sheetView workbookViewId="0">
      <selection activeCell="D28" sqref="D28"/>
    </sheetView>
  </sheetViews>
  <sheetFormatPr defaultColWidth="15.7109375" defaultRowHeight="15.75" x14ac:dyDescent="0.25"/>
  <cols>
    <col min="1" max="1" width="5.7109375" style="9" customWidth="1"/>
    <col min="2" max="2" width="45.5703125" style="10" customWidth="1"/>
    <col min="3" max="3" width="18" style="11" customWidth="1"/>
    <col min="4" max="4" width="14.7109375" style="11" customWidth="1"/>
    <col min="5" max="5" width="14.7109375" style="9" customWidth="1"/>
    <col min="6" max="251" width="9.140625" style="9" customWidth="1"/>
    <col min="252" max="252" width="89" style="9" customWidth="1"/>
    <col min="253" max="255" width="18.7109375" style="9" customWidth="1"/>
    <col min="256" max="16384" width="15.7109375" style="9"/>
  </cols>
  <sheetData>
    <row r="1" spans="1:5" x14ac:dyDescent="0.25">
      <c r="A1" s="43" t="s">
        <v>0</v>
      </c>
      <c r="B1" s="48"/>
      <c r="C1" s="48"/>
      <c r="D1" s="48"/>
      <c r="E1" s="48"/>
    </row>
    <row r="2" spans="1:5" ht="64.5" customHeight="1" x14ac:dyDescent="0.25">
      <c r="A2" s="49" t="s">
        <v>36</v>
      </c>
      <c r="B2" s="50"/>
      <c r="C2" s="50"/>
      <c r="D2" s="50"/>
      <c r="E2" s="50"/>
    </row>
    <row r="3" spans="1:5" ht="20.25" customHeight="1" x14ac:dyDescent="0.25">
      <c r="A3" s="45" t="s">
        <v>84</v>
      </c>
      <c r="B3" s="44"/>
      <c r="C3" s="44"/>
      <c r="D3" s="44"/>
      <c r="E3" s="44"/>
    </row>
    <row r="4" spans="1:5" x14ac:dyDescent="0.25">
      <c r="B4" s="10" t="s">
        <v>1</v>
      </c>
      <c r="E4" s="11" t="s">
        <v>2</v>
      </c>
    </row>
    <row r="5" spans="1:5" ht="128.25" customHeight="1" x14ac:dyDescent="0.25">
      <c r="A5" s="12" t="s">
        <v>3</v>
      </c>
      <c r="B5" s="12" t="s">
        <v>8</v>
      </c>
      <c r="C5" s="13" t="s">
        <v>94</v>
      </c>
      <c r="D5" s="13" t="s">
        <v>82</v>
      </c>
      <c r="E5" s="13" t="s">
        <v>83</v>
      </c>
    </row>
    <row r="6" spans="1:5" ht="15" customHeight="1" x14ac:dyDescent="0.25">
      <c r="A6" s="17" t="s">
        <v>10</v>
      </c>
      <c r="B6" s="41" t="s">
        <v>11</v>
      </c>
      <c r="C6" s="4">
        <v>47421</v>
      </c>
      <c r="D6" s="4">
        <v>47421</v>
      </c>
      <c r="E6" s="5">
        <f t="shared" ref="E6:E23" si="0">D6/C6*100</f>
        <v>100</v>
      </c>
    </row>
    <row r="7" spans="1:5" ht="15" customHeight="1" x14ac:dyDescent="0.25">
      <c r="A7" s="17" t="s">
        <v>4</v>
      </c>
      <c r="B7" s="41" t="s">
        <v>12</v>
      </c>
      <c r="C7" s="4">
        <v>17300</v>
      </c>
      <c r="D7" s="4">
        <v>17300</v>
      </c>
      <c r="E7" s="5">
        <f t="shared" si="0"/>
        <v>100</v>
      </c>
    </row>
    <row r="8" spans="1:5" ht="15" customHeight="1" x14ac:dyDescent="0.25">
      <c r="A8" s="17" t="s">
        <v>5</v>
      </c>
      <c r="B8" s="41" t="s">
        <v>40</v>
      </c>
      <c r="C8" s="4">
        <v>3475</v>
      </c>
      <c r="D8" s="4">
        <v>3475</v>
      </c>
      <c r="E8" s="6">
        <f t="shared" si="0"/>
        <v>100</v>
      </c>
    </row>
    <row r="9" spans="1:5" ht="15" customHeight="1" x14ac:dyDescent="0.25">
      <c r="A9" s="17" t="s">
        <v>6</v>
      </c>
      <c r="B9" s="41" t="s">
        <v>41</v>
      </c>
      <c r="C9" s="4">
        <v>3450</v>
      </c>
      <c r="D9" s="4">
        <v>3450</v>
      </c>
      <c r="E9" s="6">
        <f t="shared" si="0"/>
        <v>100</v>
      </c>
    </row>
    <row r="10" spans="1:5" ht="15" customHeight="1" x14ac:dyDescent="0.25">
      <c r="A10" s="17" t="s">
        <v>16</v>
      </c>
      <c r="B10" s="41" t="s">
        <v>42</v>
      </c>
      <c r="C10" s="4">
        <v>9000</v>
      </c>
      <c r="D10" s="4">
        <v>9000</v>
      </c>
      <c r="E10" s="6">
        <f t="shared" si="0"/>
        <v>100</v>
      </c>
    </row>
    <row r="11" spans="1:5" ht="15" customHeight="1" x14ac:dyDescent="0.25">
      <c r="A11" s="17" t="s">
        <v>18</v>
      </c>
      <c r="B11" s="41" t="s">
        <v>43</v>
      </c>
      <c r="C11" s="4">
        <v>1250</v>
      </c>
      <c r="D11" s="4">
        <v>1250</v>
      </c>
      <c r="E11" s="6">
        <f t="shared" si="0"/>
        <v>100</v>
      </c>
    </row>
    <row r="12" spans="1:5" s="14" customFormat="1" ht="15" customHeight="1" x14ac:dyDescent="0.25">
      <c r="A12" s="17" t="s">
        <v>20</v>
      </c>
      <c r="B12" s="41" t="s">
        <v>38</v>
      </c>
      <c r="C12" s="3">
        <v>2300</v>
      </c>
      <c r="D12" s="4">
        <v>2300</v>
      </c>
      <c r="E12" s="5">
        <f t="shared" si="0"/>
        <v>100</v>
      </c>
    </row>
    <row r="13" spans="1:5" s="14" customFormat="1" ht="15" customHeight="1" x14ac:dyDescent="0.25">
      <c r="A13" s="17" t="s">
        <v>22</v>
      </c>
      <c r="B13" s="41" t="s">
        <v>44</v>
      </c>
      <c r="C13" s="3">
        <v>5000</v>
      </c>
      <c r="D13" s="4">
        <v>5000</v>
      </c>
      <c r="E13" s="5">
        <f t="shared" si="0"/>
        <v>100</v>
      </c>
    </row>
    <row r="14" spans="1:5" s="14" customFormat="1" ht="15" customHeight="1" x14ac:dyDescent="0.25">
      <c r="A14" s="17" t="s">
        <v>24</v>
      </c>
      <c r="B14" s="41" t="s">
        <v>45</v>
      </c>
      <c r="C14" s="3">
        <v>4805</v>
      </c>
      <c r="D14" s="4">
        <v>4805</v>
      </c>
      <c r="E14" s="5">
        <f t="shared" si="0"/>
        <v>100</v>
      </c>
    </row>
    <row r="15" spans="1:5" s="14" customFormat="1" ht="15" customHeight="1" x14ac:dyDescent="0.25">
      <c r="A15" s="17" t="s">
        <v>26</v>
      </c>
      <c r="B15" s="41" t="s">
        <v>46</v>
      </c>
      <c r="C15" s="3">
        <v>6000.3</v>
      </c>
      <c r="D15" s="4">
        <v>6000.3</v>
      </c>
      <c r="E15" s="5">
        <f t="shared" si="0"/>
        <v>100</v>
      </c>
    </row>
    <row r="16" spans="1:5" s="14" customFormat="1" ht="15" customHeight="1" x14ac:dyDescent="0.25">
      <c r="A16" s="17" t="s">
        <v>28</v>
      </c>
      <c r="B16" s="42" t="s">
        <v>47</v>
      </c>
      <c r="C16" s="3">
        <v>2500</v>
      </c>
      <c r="D16" s="4">
        <v>2500</v>
      </c>
      <c r="E16" s="5">
        <f t="shared" si="0"/>
        <v>100</v>
      </c>
    </row>
    <row r="17" spans="1:5" s="14" customFormat="1" ht="15" customHeight="1" x14ac:dyDescent="0.25">
      <c r="A17" s="17" t="s">
        <v>30</v>
      </c>
      <c r="B17" s="42" t="s">
        <v>48</v>
      </c>
      <c r="C17" s="3">
        <v>4900</v>
      </c>
      <c r="D17" s="4">
        <v>4900</v>
      </c>
      <c r="E17" s="5">
        <f t="shared" si="0"/>
        <v>100</v>
      </c>
    </row>
    <row r="18" spans="1:5" s="14" customFormat="1" ht="15" customHeight="1" x14ac:dyDescent="0.25">
      <c r="A18" s="17" t="s">
        <v>33</v>
      </c>
      <c r="B18" s="42" t="s">
        <v>39</v>
      </c>
      <c r="C18" s="3">
        <v>11900</v>
      </c>
      <c r="D18" s="4">
        <v>11900</v>
      </c>
      <c r="E18" s="5">
        <v>100</v>
      </c>
    </row>
    <row r="19" spans="1:5" s="14" customFormat="1" ht="15" customHeight="1" x14ac:dyDescent="0.25">
      <c r="A19" s="17" t="s">
        <v>49</v>
      </c>
      <c r="B19" s="42" t="s">
        <v>50</v>
      </c>
      <c r="C19" s="3">
        <v>2516</v>
      </c>
      <c r="D19" s="4">
        <v>2516</v>
      </c>
      <c r="E19" s="5">
        <f t="shared" si="0"/>
        <v>100</v>
      </c>
    </row>
    <row r="20" spans="1:5" s="14" customFormat="1" ht="15" customHeight="1" x14ac:dyDescent="0.25">
      <c r="A20" s="17" t="s">
        <v>51</v>
      </c>
      <c r="B20" s="42" t="s">
        <v>52</v>
      </c>
      <c r="C20" s="3">
        <v>7000</v>
      </c>
      <c r="D20" s="4">
        <v>7000</v>
      </c>
      <c r="E20" s="5">
        <f t="shared" si="0"/>
        <v>100</v>
      </c>
    </row>
    <row r="21" spans="1:5" s="14" customFormat="1" ht="15" customHeight="1" x14ac:dyDescent="0.25">
      <c r="A21" s="17" t="s">
        <v>53</v>
      </c>
      <c r="B21" s="42" t="s">
        <v>54</v>
      </c>
      <c r="C21" s="3">
        <v>450</v>
      </c>
      <c r="D21" s="4">
        <v>450</v>
      </c>
      <c r="E21" s="5">
        <f t="shared" si="0"/>
        <v>100</v>
      </c>
    </row>
    <row r="22" spans="1:5" s="14" customFormat="1" ht="15" customHeight="1" x14ac:dyDescent="0.25">
      <c r="A22" s="17" t="s">
        <v>55</v>
      </c>
      <c r="B22" s="42" t="s">
        <v>56</v>
      </c>
      <c r="C22" s="3">
        <v>1175</v>
      </c>
      <c r="D22" s="4">
        <v>1175</v>
      </c>
      <c r="E22" s="5">
        <f t="shared" si="0"/>
        <v>100</v>
      </c>
    </row>
    <row r="23" spans="1:5" s="14" customFormat="1" ht="15" customHeight="1" x14ac:dyDescent="0.25">
      <c r="A23" s="18"/>
      <c r="B23" s="19" t="s">
        <v>7</v>
      </c>
      <c r="C23" s="16">
        <f>SUM(C6:C22)</f>
        <v>130442.3</v>
      </c>
      <c r="D23" s="16">
        <f>SUM(D6:D22)</f>
        <v>130442.3</v>
      </c>
      <c r="E23" s="22">
        <f t="shared" si="0"/>
        <v>100</v>
      </c>
    </row>
    <row r="25" spans="1:5" x14ac:dyDescent="0.25">
      <c r="B25" s="9"/>
    </row>
  </sheetData>
  <mergeCells count="3">
    <mergeCell ref="A1:E1"/>
    <mergeCell ref="A2:E2"/>
    <mergeCell ref="A3:E3"/>
  </mergeCells>
  <pageMargins left="0.7" right="0.7" top="0.75" bottom="0.75" header="0.3" footer="0.3"/>
  <pageSetup paperSize="9" scale="85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E22"/>
  <sheetViews>
    <sheetView workbookViewId="0">
      <selection activeCell="D28" sqref="D28"/>
    </sheetView>
  </sheetViews>
  <sheetFormatPr defaultColWidth="15.7109375" defaultRowHeight="15.75" x14ac:dyDescent="0.25"/>
  <cols>
    <col min="1" max="1" width="5.7109375" style="9" customWidth="1"/>
    <col min="2" max="2" width="30" style="10" customWidth="1"/>
    <col min="3" max="3" width="22.5703125" style="11" customWidth="1"/>
    <col min="4" max="4" width="26.140625" style="11" customWidth="1"/>
    <col min="5" max="5" width="27.42578125" style="9" customWidth="1"/>
    <col min="6" max="251" width="9.140625" style="9" customWidth="1"/>
    <col min="252" max="252" width="89" style="9" customWidth="1"/>
    <col min="253" max="255" width="18.7109375" style="9" customWidth="1"/>
    <col min="256" max="16384" width="15.7109375" style="9"/>
  </cols>
  <sheetData>
    <row r="1" spans="1:5" x14ac:dyDescent="0.25">
      <c r="A1" s="43" t="s">
        <v>0</v>
      </c>
      <c r="B1" s="48"/>
      <c r="C1" s="48"/>
      <c r="D1" s="48"/>
      <c r="E1" s="48"/>
    </row>
    <row r="2" spans="1:5" x14ac:dyDescent="0.25">
      <c r="A2" s="46" t="s">
        <v>85</v>
      </c>
      <c r="B2" s="46"/>
      <c r="C2" s="46"/>
      <c r="D2" s="46"/>
      <c r="E2" s="46"/>
    </row>
    <row r="3" spans="1:5" ht="63.75" customHeight="1" x14ac:dyDescent="0.25">
      <c r="A3" s="46"/>
      <c r="B3" s="46"/>
      <c r="C3" s="46"/>
      <c r="D3" s="46"/>
      <c r="E3" s="46"/>
    </row>
    <row r="4" spans="1:5" x14ac:dyDescent="0.25">
      <c r="B4" s="10" t="s">
        <v>1</v>
      </c>
      <c r="E4" s="11" t="s">
        <v>2</v>
      </c>
    </row>
    <row r="5" spans="1:5" ht="90" x14ac:dyDescent="0.25">
      <c r="A5" s="12" t="s">
        <v>3</v>
      </c>
      <c r="B5" s="12" t="s">
        <v>8</v>
      </c>
      <c r="C5" s="13" t="s">
        <v>94</v>
      </c>
      <c r="D5" s="13" t="s">
        <v>82</v>
      </c>
      <c r="E5" s="13" t="s">
        <v>83</v>
      </c>
    </row>
    <row r="6" spans="1:5" x14ac:dyDescent="0.25">
      <c r="A6" s="18"/>
      <c r="B6" s="29" t="s">
        <v>9</v>
      </c>
      <c r="C6" s="16">
        <f>C7+C8</f>
        <v>68543</v>
      </c>
      <c r="D6" s="16">
        <f>D7+D8</f>
        <v>68543</v>
      </c>
      <c r="E6" s="16">
        <f t="shared" ref="E6:E22" si="0">D6/C6*100</f>
        <v>100</v>
      </c>
    </row>
    <row r="7" spans="1:5" x14ac:dyDescent="0.25">
      <c r="A7" s="17"/>
      <c r="B7" s="23" t="s">
        <v>11</v>
      </c>
      <c r="C7" s="8">
        <v>60943</v>
      </c>
      <c r="D7" s="15">
        <v>60943</v>
      </c>
      <c r="E7" s="15">
        <f t="shared" si="0"/>
        <v>100</v>
      </c>
    </row>
    <row r="8" spans="1:5" x14ac:dyDescent="0.25">
      <c r="A8" s="17"/>
      <c r="B8" s="23" t="s">
        <v>12</v>
      </c>
      <c r="C8" s="15">
        <v>7600</v>
      </c>
      <c r="D8" s="15">
        <v>7600</v>
      </c>
      <c r="E8" s="15">
        <f t="shared" si="0"/>
        <v>100</v>
      </c>
    </row>
    <row r="9" spans="1:5" x14ac:dyDescent="0.25">
      <c r="A9" s="17"/>
      <c r="B9" s="29" t="s">
        <v>13</v>
      </c>
      <c r="C9" s="16">
        <f>SUM(C10:C20)</f>
        <v>141153.40000000002</v>
      </c>
      <c r="D9" s="16">
        <f>SUM(D10:D20)</f>
        <v>140325</v>
      </c>
      <c r="E9" s="16">
        <f t="shared" si="0"/>
        <v>99.413120760817648</v>
      </c>
    </row>
    <row r="10" spans="1:5" s="14" customFormat="1" x14ac:dyDescent="0.25">
      <c r="A10" s="18"/>
      <c r="B10" s="23" t="s">
        <v>14</v>
      </c>
      <c r="C10" s="8">
        <v>4058.4</v>
      </c>
      <c r="D10" s="8">
        <v>3230</v>
      </c>
      <c r="E10" s="8">
        <f t="shared" si="0"/>
        <v>79.588014981273403</v>
      </c>
    </row>
    <row r="11" spans="1:5" x14ac:dyDescent="0.25">
      <c r="A11" s="17"/>
      <c r="B11" s="21" t="s">
        <v>15</v>
      </c>
      <c r="C11" s="8">
        <v>8956.1</v>
      </c>
      <c r="D11" s="15">
        <v>8956.1</v>
      </c>
      <c r="E11" s="15">
        <f t="shared" si="0"/>
        <v>100</v>
      </c>
    </row>
    <row r="12" spans="1:5" x14ac:dyDescent="0.25">
      <c r="A12" s="17"/>
      <c r="B12" s="21" t="s">
        <v>17</v>
      </c>
      <c r="C12" s="8">
        <v>7511</v>
      </c>
      <c r="D12" s="8">
        <v>7511</v>
      </c>
      <c r="E12" s="15">
        <f t="shared" si="0"/>
        <v>100</v>
      </c>
    </row>
    <row r="13" spans="1:5" x14ac:dyDescent="0.25">
      <c r="A13" s="17"/>
      <c r="B13" s="21" t="s">
        <v>19</v>
      </c>
      <c r="C13" s="8">
        <v>7430.9</v>
      </c>
      <c r="D13" s="15">
        <v>7430.9</v>
      </c>
      <c r="E13" s="15">
        <f t="shared" si="0"/>
        <v>100</v>
      </c>
    </row>
    <row r="14" spans="1:5" s="14" customFormat="1" x14ac:dyDescent="0.25">
      <c r="A14" s="18"/>
      <c r="B14" s="21" t="s">
        <v>21</v>
      </c>
      <c r="C14" s="8">
        <v>6464.8</v>
      </c>
      <c r="D14" s="15">
        <v>6464.8</v>
      </c>
      <c r="E14" s="15">
        <f t="shared" si="0"/>
        <v>100</v>
      </c>
    </row>
    <row r="15" spans="1:5" x14ac:dyDescent="0.25">
      <c r="A15" s="17"/>
      <c r="B15" s="21" t="s">
        <v>23</v>
      </c>
      <c r="C15" s="8">
        <v>15950.7</v>
      </c>
      <c r="D15" s="15">
        <v>15950.7</v>
      </c>
      <c r="E15" s="15">
        <f t="shared" si="0"/>
        <v>100</v>
      </c>
    </row>
    <row r="16" spans="1:5" s="14" customFormat="1" x14ac:dyDescent="0.25">
      <c r="A16" s="17"/>
      <c r="B16" s="21" t="s">
        <v>25</v>
      </c>
      <c r="C16" s="8">
        <v>11075</v>
      </c>
      <c r="D16" s="15">
        <v>11075</v>
      </c>
      <c r="E16" s="15">
        <f t="shared" si="0"/>
        <v>100</v>
      </c>
    </row>
    <row r="17" spans="1:5" x14ac:dyDescent="0.25">
      <c r="A17" s="17"/>
      <c r="B17" s="21" t="s">
        <v>27</v>
      </c>
      <c r="C17" s="8">
        <v>951</v>
      </c>
      <c r="D17" s="15">
        <v>951</v>
      </c>
      <c r="E17" s="15">
        <f t="shared" si="0"/>
        <v>100</v>
      </c>
    </row>
    <row r="18" spans="1:5" s="14" customFormat="1" x14ac:dyDescent="0.25">
      <c r="A18" s="18"/>
      <c r="B18" s="21" t="s">
        <v>29</v>
      </c>
      <c r="C18" s="8">
        <v>4594</v>
      </c>
      <c r="D18" s="15">
        <v>4594</v>
      </c>
      <c r="E18" s="15">
        <f t="shared" si="0"/>
        <v>100</v>
      </c>
    </row>
    <row r="19" spans="1:5" ht="30" x14ac:dyDescent="0.25">
      <c r="A19" s="17"/>
      <c r="B19" s="23" t="s">
        <v>57</v>
      </c>
      <c r="C19" s="15">
        <v>73012.5</v>
      </c>
      <c r="D19" s="15">
        <v>73012.5</v>
      </c>
      <c r="E19" s="15">
        <f>D19/C19*100</f>
        <v>100</v>
      </c>
    </row>
    <row r="20" spans="1:5" x14ac:dyDescent="0.25">
      <c r="A20" s="17"/>
      <c r="B20" s="21" t="s">
        <v>31</v>
      </c>
      <c r="C20" s="8">
        <v>1149</v>
      </c>
      <c r="D20" s="15">
        <v>1149</v>
      </c>
      <c r="E20" s="15">
        <f t="shared" si="0"/>
        <v>100</v>
      </c>
    </row>
    <row r="21" spans="1:5" hidden="1" x14ac:dyDescent="0.25">
      <c r="A21" s="17"/>
      <c r="B21" s="20" t="s">
        <v>58</v>
      </c>
      <c r="C21" s="8">
        <v>220</v>
      </c>
      <c r="D21" s="15">
        <v>0</v>
      </c>
      <c r="E21" s="15">
        <f t="shared" si="0"/>
        <v>0</v>
      </c>
    </row>
    <row r="22" spans="1:5" s="14" customFormat="1" x14ac:dyDescent="0.25">
      <c r="A22" s="18"/>
      <c r="B22" s="19" t="s">
        <v>7</v>
      </c>
      <c r="C22" s="16">
        <f>C21+C9+C6</f>
        <v>209916.40000000002</v>
      </c>
      <c r="D22" s="16">
        <f>D6+D9+D21</f>
        <v>208868</v>
      </c>
      <c r="E22" s="16">
        <f t="shared" si="0"/>
        <v>99.500563081302829</v>
      </c>
    </row>
  </sheetData>
  <mergeCells count="2">
    <mergeCell ref="A1:E1"/>
    <mergeCell ref="A2:E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E21"/>
  <sheetViews>
    <sheetView workbookViewId="0">
      <selection activeCell="D28" sqref="D28"/>
    </sheetView>
  </sheetViews>
  <sheetFormatPr defaultColWidth="15.7109375" defaultRowHeight="15.75" x14ac:dyDescent="0.25"/>
  <cols>
    <col min="1" max="1" width="5.7109375" style="9" customWidth="1"/>
    <col min="2" max="2" width="30.5703125" style="10" customWidth="1"/>
    <col min="3" max="3" width="25.28515625" style="11" customWidth="1"/>
    <col min="4" max="4" width="18.85546875" style="11" customWidth="1"/>
    <col min="5" max="5" width="24.42578125" style="9" customWidth="1"/>
    <col min="6" max="251" width="9.140625" style="9" customWidth="1"/>
    <col min="252" max="252" width="89" style="9" customWidth="1"/>
    <col min="253" max="255" width="18.7109375" style="9" customWidth="1"/>
    <col min="256" max="16384" width="15.7109375" style="9"/>
  </cols>
  <sheetData>
    <row r="1" spans="1:5" x14ac:dyDescent="0.25">
      <c r="A1" s="43" t="s">
        <v>0</v>
      </c>
      <c r="B1" s="48"/>
      <c r="C1" s="48"/>
      <c r="D1" s="48"/>
      <c r="E1" s="48"/>
    </row>
    <row r="2" spans="1:5" ht="75" customHeight="1" x14ac:dyDescent="0.25">
      <c r="A2" s="46" t="s">
        <v>37</v>
      </c>
      <c r="B2" s="51"/>
      <c r="C2" s="51"/>
      <c r="D2" s="51"/>
      <c r="E2" s="51"/>
    </row>
    <row r="3" spans="1:5" ht="30" customHeight="1" x14ac:dyDescent="0.25">
      <c r="A3" s="52" t="s">
        <v>84</v>
      </c>
      <c r="B3" s="47"/>
      <c r="C3" s="47"/>
      <c r="D3" s="47"/>
      <c r="E3" s="47"/>
    </row>
    <row r="4" spans="1:5" x14ac:dyDescent="0.25">
      <c r="B4" s="10" t="s">
        <v>1</v>
      </c>
      <c r="E4" s="11" t="s">
        <v>2</v>
      </c>
    </row>
    <row r="5" spans="1:5" ht="150.75" customHeight="1" x14ac:dyDescent="0.25">
      <c r="A5" s="12" t="s">
        <v>3</v>
      </c>
      <c r="B5" s="12" t="s">
        <v>8</v>
      </c>
      <c r="C5" s="13" t="s">
        <v>94</v>
      </c>
      <c r="D5" s="13" t="s">
        <v>82</v>
      </c>
      <c r="E5" s="13" t="s">
        <v>83</v>
      </c>
    </row>
    <row r="6" spans="1:5" ht="15" customHeight="1" x14ac:dyDescent="0.25">
      <c r="A6" s="18"/>
      <c r="B6" s="29" t="s">
        <v>9</v>
      </c>
      <c r="C6" s="16">
        <f>C7+C8</f>
        <v>31968</v>
      </c>
      <c r="D6" s="16">
        <f>D7+D8</f>
        <v>31968</v>
      </c>
      <c r="E6" s="16">
        <f>D6/C6*100</f>
        <v>100</v>
      </c>
    </row>
    <row r="7" spans="1:5" ht="15" customHeight="1" x14ac:dyDescent="0.25">
      <c r="A7" s="17"/>
      <c r="B7" s="23" t="s">
        <v>11</v>
      </c>
      <c r="C7" s="8">
        <v>31968</v>
      </c>
      <c r="D7" s="8">
        <v>31968</v>
      </c>
      <c r="E7" s="15">
        <f>D7/C7*100</f>
        <v>100</v>
      </c>
    </row>
    <row r="8" spans="1:5" ht="15" customHeight="1" x14ac:dyDescent="0.25">
      <c r="A8" s="17"/>
      <c r="B8" s="23" t="s">
        <v>12</v>
      </c>
      <c r="C8" s="15">
        <v>0</v>
      </c>
      <c r="D8" s="15">
        <v>0</v>
      </c>
      <c r="E8" s="15">
        <v>0</v>
      </c>
    </row>
    <row r="9" spans="1:5" ht="15" customHeight="1" x14ac:dyDescent="0.25">
      <c r="A9" s="17"/>
      <c r="B9" s="29" t="s">
        <v>13</v>
      </c>
      <c r="C9" s="16">
        <f>SUM(C10:C19)</f>
        <v>1200</v>
      </c>
      <c r="D9" s="16">
        <f>SUM(D10:D19)</f>
        <v>1200</v>
      </c>
      <c r="E9" s="16">
        <f>D9/C9*100</f>
        <v>100</v>
      </c>
    </row>
    <row r="10" spans="1:5" ht="15" customHeight="1" x14ac:dyDescent="0.25">
      <c r="A10" s="17"/>
      <c r="B10" s="21" t="s">
        <v>15</v>
      </c>
      <c r="C10" s="15">
        <v>0</v>
      </c>
      <c r="D10" s="15">
        <v>0</v>
      </c>
      <c r="E10" s="15">
        <v>0</v>
      </c>
    </row>
    <row r="11" spans="1:5" ht="15" customHeight="1" x14ac:dyDescent="0.25">
      <c r="A11" s="17"/>
      <c r="B11" s="21" t="s">
        <v>17</v>
      </c>
      <c r="C11" s="15">
        <v>0</v>
      </c>
      <c r="D11" s="15">
        <v>0</v>
      </c>
      <c r="E11" s="15">
        <v>0</v>
      </c>
    </row>
    <row r="12" spans="1:5" ht="15" customHeight="1" x14ac:dyDescent="0.25">
      <c r="A12" s="17"/>
      <c r="B12" s="21" t="s">
        <v>19</v>
      </c>
      <c r="C12" s="15">
        <v>0</v>
      </c>
      <c r="D12" s="15">
        <v>0</v>
      </c>
      <c r="E12" s="15">
        <v>0</v>
      </c>
    </row>
    <row r="13" spans="1:5" s="14" customFormat="1" ht="15" customHeight="1" x14ac:dyDescent="0.25">
      <c r="A13" s="18"/>
      <c r="B13" s="21" t="s">
        <v>21</v>
      </c>
      <c r="C13" s="15">
        <v>0</v>
      </c>
      <c r="D13" s="15">
        <v>0</v>
      </c>
      <c r="E13" s="15">
        <v>0</v>
      </c>
    </row>
    <row r="14" spans="1:5" s="14" customFormat="1" ht="15" customHeight="1" x14ac:dyDescent="0.25">
      <c r="A14" s="18"/>
      <c r="B14" s="21" t="s">
        <v>59</v>
      </c>
      <c r="C14" s="15">
        <v>0</v>
      </c>
      <c r="D14" s="15">
        <v>0</v>
      </c>
      <c r="E14" s="15">
        <v>0</v>
      </c>
    </row>
    <row r="15" spans="1:5" ht="15" customHeight="1" x14ac:dyDescent="0.25">
      <c r="A15" s="17"/>
      <c r="B15" s="21" t="s">
        <v>23</v>
      </c>
      <c r="C15" s="15">
        <v>0</v>
      </c>
      <c r="D15" s="15">
        <v>0</v>
      </c>
      <c r="E15" s="15">
        <v>0</v>
      </c>
    </row>
    <row r="16" spans="1:5" s="14" customFormat="1" ht="15" customHeight="1" x14ac:dyDescent="0.25">
      <c r="A16" s="17"/>
      <c r="B16" s="21" t="s">
        <v>25</v>
      </c>
      <c r="C16" s="15">
        <v>0</v>
      </c>
      <c r="D16" s="15">
        <v>0</v>
      </c>
      <c r="E16" s="15">
        <v>0</v>
      </c>
    </row>
    <row r="17" spans="1:5" ht="15" customHeight="1" x14ac:dyDescent="0.25">
      <c r="A17" s="17"/>
      <c r="B17" s="21" t="s">
        <v>27</v>
      </c>
      <c r="C17" s="15">
        <v>1200</v>
      </c>
      <c r="D17" s="15">
        <v>1200</v>
      </c>
      <c r="E17" s="15">
        <f t="shared" ref="E17" si="0">D17/C17*100</f>
        <v>100</v>
      </c>
    </row>
    <row r="18" spans="1:5" s="14" customFormat="1" ht="15" customHeight="1" x14ac:dyDescent="0.25">
      <c r="A18" s="18"/>
      <c r="B18" s="23" t="s">
        <v>57</v>
      </c>
      <c r="C18" s="15">
        <v>0</v>
      </c>
      <c r="D18" s="15">
        <v>0</v>
      </c>
      <c r="E18" s="15">
        <v>0</v>
      </c>
    </row>
    <row r="19" spans="1:5" ht="15" customHeight="1" x14ac:dyDescent="0.25">
      <c r="A19" s="17"/>
      <c r="B19" s="21" t="s">
        <v>31</v>
      </c>
      <c r="C19" s="15">
        <v>0</v>
      </c>
      <c r="D19" s="15">
        <v>0</v>
      </c>
      <c r="E19" s="15">
        <v>0</v>
      </c>
    </row>
    <row r="20" spans="1:5" ht="15" customHeight="1" x14ac:dyDescent="0.25">
      <c r="A20" s="17"/>
      <c r="B20" s="20" t="s">
        <v>58</v>
      </c>
      <c r="C20" s="15">
        <v>0</v>
      </c>
      <c r="D20" s="15">
        <v>0</v>
      </c>
      <c r="E20" s="15">
        <v>0</v>
      </c>
    </row>
    <row r="21" spans="1:5" s="14" customFormat="1" ht="15" customHeight="1" x14ac:dyDescent="0.25">
      <c r="A21" s="18"/>
      <c r="B21" s="19" t="s">
        <v>7</v>
      </c>
      <c r="C21" s="16">
        <f>C6+C9+C20</f>
        <v>33168</v>
      </c>
      <c r="D21" s="16">
        <f>D6+D9+D20</f>
        <v>33168</v>
      </c>
      <c r="E21" s="16">
        <f>D21/C21*100</f>
        <v>100</v>
      </c>
    </row>
  </sheetData>
  <mergeCells count="3">
    <mergeCell ref="A1:E1"/>
    <mergeCell ref="A2:E2"/>
    <mergeCell ref="A3:E3"/>
  </mergeCells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E21"/>
  <sheetViews>
    <sheetView workbookViewId="0">
      <selection activeCell="D28" sqref="D28"/>
    </sheetView>
  </sheetViews>
  <sheetFormatPr defaultColWidth="15.7109375" defaultRowHeight="15.75" x14ac:dyDescent="0.25"/>
  <cols>
    <col min="1" max="1" width="5.7109375" style="9" customWidth="1"/>
    <col min="2" max="2" width="30" style="10" customWidth="1"/>
    <col min="3" max="3" width="24.7109375" style="11" customWidth="1"/>
    <col min="4" max="4" width="20.28515625" style="11" customWidth="1"/>
    <col min="5" max="5" width="21.85546875" style="9" customWidth="1"/>
    <col min="6" max="251" width="9.140625" style="9" customWidth="1"/>
    <col min="252" max="252" width="89" style="9" customWidth="1"/>
    <col min="253" max="255" width="18.7109375" style="9" customWidth="1"/>
    <col min="256" max="16384" width="15.7109375" style="9"/>
  </cols>
  <sheetData>
    <row r="1" spans="1:5" x14ac:dyDescent="0.25">
      <c r="A1" s="43" t="s">
        <v>0</v>
      </c>
      <c r="B1" s="48"/>
      <c r="C1" s="48"/>
      <c r="D1" s="48"/>
      <c r="E1" s="48"/>
    </row>
    <row r="2" spans="1:5" ht="39.75" customHeight="1" x14ac:dyDescent="0.25">
      <c r="A2" s="46" t="s">
        <v>68</v>
      </c>
      <c r="B2" s="51"/>
      <c r="C2" s="51"/>
      <c r="D2" s="51"/>
      <c r="E2" s="51"/>
    </row>
    <row r="3" spans="1:5" ht="36" customHeight="1" x14ac:dyDescent="0.25">
      <c r="A3" s="52" t="s">
        <v>84</v>
      </c>
      <c r="B3" s="47"/>
      <c r="C3" s="47"/>
      <c r="D3" s="47"/>
      <c r="E3" s="47"/>
    </row>
    <row r="4" spans="1:5" x14ac:dyDescent="0.25">
      <c r="B4" s="10" t="s">
        <v>1</v>
      </c>
      <c r="E4" s="11" t="s">
        <v>2</v>
      </c>
    </row>
    <row r="5" spans="1:5" ht="150.75" customHeight="1" x14ac:dyDescent="0.25">
      <c r="A5" s="12" t="s">
        <v>3</v>
      </c>
      <c r="B5" s="12" t="s">
        <v>8</v>
      </c>
      <c r="C5" s="13" t="s">
        <v>94</v>
      </c>
      <c r="D5" s="13" t="s">
        <v>82</v>
      </c>
      <c r="E5" s="13" t="s">
        <v>83</v>
      </c>
    </row>
    <row r="6" spans="1:5" ht="15" customHeight="1" x14ac:dyDescent="0.25">
      <c r="A6" s="18"/>
      <c r="B6" s="29" t="s">
        <v>9</v>
      </c>
      <c r="C6" s="16">
        <f>C7+C8</f>
        <v>11988</v>
      </c>
      <c r="D6" s="16">
        <f>D7+D8</f>
        <v>11988</v>
      </c>
      <c r="E6" s="16">
        <f>D6/C6*100</f>
        <v>100</v>
      </c>
    </row>
    <row r="7" spans="1:5" ht="15" customHeight="1" x14ac:dyDescent="0.25">
      <c r="A7" s="17"/>
      <c r="B7" s="23" t="s">
        <v>11</v>
      </c>
      <c r="C7" s="8">
        <v>11988</v>
      </c>
      <c r="D7" s="15">
        <v>11988</v>
      </c>
      <c r="E7" s="15">
        <f>D7/C7*100</f>
        <v>100</v>
      </c>
    </row>
    <row r="8" spans="1:5" ht="15" customHeight="1" x14ac:dyDescent="0.25">
      <c r="A8" s="17"/>
      <c r="B8" s="23" t="s">
        <v>12</v>
      </c>
      <c r="C8" s="15">
        <v>0</v>
      </c>
      <c r="D8" s="15">
        <v>0</v>
      </c>
      <c r="E8" s="15">
        <v>0</v>
      </c>
    </row>
    <row r="9" spans="1:5" ht="15" customHeight="1" x14ac:dyDescent="0.25">
      <c r="A9" s="17"/>
      <c r="B9" s="29" t="s">
        <v>13</v>
      </c>
      <c r="C9" s="16">
        <f>SUM(C10:C19)</f>
        <v>0</v>
      </c>
      <c r="D9" s="16">
        <f>SUM(D10:D19)</f>
        <v>0</v>
      </c>
      <c r="E9" s="16">
        <v>0</v>
      </c>
    </row>
    <row r="10" spans="1:5" ht="15" customHeight="1" x14ac:dyDescent="0.25">
      <c r="A10" s="17"/>
      <c r="B10" s="21" t="s">
        <v>15</v>
      </c>
      <c r="C10" s="15">
        <v>0</v>
      </c>
      <c r="D10" s="15">
        <v>0</v>
      </c>
      <c r="E10" s="15">
        <v>0</v>
      </c>
    </row>
    <row r="11" spans="1:5" ht="15" customHeight="1" x14ac:dyDescent="0.25">
      <c r="A11" s="17"/>
      <c r="B11" s="21" t="s">
        <v>17</v>
      </c>
      <c r="C11" s="15">
        <v>0</v>
      </c>
      <c r="D11" s="15">
        <v>0</v>
      </c>
      <c r="E11" s="15">
        <v>0</v>
      </c>
    </row>
    <row r="12" spans="1:5" ht="15" customHeight="1" x14ac:dyDescent="0.25">
      <c r="A12" s="17"/>
      <c r="B12" s="21" t="s">
        <v>19</v>
      </c>
      <c r="C12" s="15">
        <v>0</v>
      </c>
      <c r="D12" s="15">
        <v>0</v>
      </c>
      <c r="E12" s="15">
        <v>0</v>
      </c>
    </row>
    <row r="13" spans="1:5" s="14" customFormat="1" ht="15" customHeight="1" x14ac:dyDescent="0.25">
      <c r="A13" s="18"/>
      <c r="B13" s="21" t="s">
        <v>21</v>
      </c>
      <c r="C13" s="15">
        <v>0</v>
      </c>
      <c r="D13" s="15">
        <v>0</v>
      </c>
      <c r="E13" s="15">
        <v>0</v>
      </c>
    </row>
    <row r="14" spans="1:5" s="14" customFormat="1" ht="15" customHeight="1" x14ac:dyDescent="0.25">
      <c r="A14" s="18"/>
      <c r="B14" s="21" t="s">
        <v>59</v>
      </c>
      <c r="C14" s="15">
        <v>0</v>
      </c>
      <c r="D14" s="15">
        <v>0</v>
      </c>
      <c r="E14" s="15">
        <v>0</v>
      </c>
    </row>
    <row r="15" spans="1:5" ht="15" customHeight="1" x14ac:dyDescent="0.25">
      <c r="A15" s="17"/>
      <c r="B15" s="21" t="s">
        <v>23</v>
      </c>
      <c r="C15" s="15">
        <v>0</v>
      </c>
      <c r="D15" s="15">
        <v>0</v>
      </c>
      <c r="E15" s="15">
        <v>0</v>
      </c>
    </row>
    <row r="16" spans="1:5" s="14" customFormat="1" ht="15" customHeight="1" x14ac:dyDescent="0.25">
      <c r="A16" s="17"/>
      <c r="B16" s="21" t="s">
        <v>25</v>
      </c>
      <c r="C16" s="15">
        <v>0</v>
      </c>
      <c r="D16" s="15">
        <v>0</v>
      </c>
      <c r="E16" s="15">
        <v>0</v>
      </c>
    </row>
    <row r="17" spans="1:5" ht="15" customHeight="1" x14ac:dyDescent="0.25">
      <c r="A17" s="17"/>
      <c r="B17" s="21" t="s">
        <v>27</v>
      </c>
      <c r="C17" s="15">
        <v>0</v>
      </c>
      <c r="D17" s="15">
        <v>0</v>
      </c>
      <c r="E17" s="15">
        <v>0</v>
      </c>
    </row>
    <row r="18" spans="1:5" s="14" customFormat="1" ht="15" customHeight="1" x14ac:dyDescent="0.25">
      <c r="A18" s="18"/>
      <c r="B18" s="23" t="s">
        <v>57</v>
      </c>
      <c r="C18" s="15">
        <v>0</v>
      </c>
      <c r="D18" s="15">
        <v>0</v>
      </c>
      <c r="E18" s="15">
        <v>0</v>
      </c>
    </row>
    <row r="19" spans="1:5" ht="15" customHeight="1" x14ac:dyDescent="0.25">
      <c r="A19" s="17"/>
      <c r="B19" s="21" t="s">
        <v>31</v>
      </c>
      <c r="C19" s="15">
        <v>0</v>
      </c>
      <c r="D19" s="15">
        <v>0</v>
      </c>
      <c r="E19" s="15">
        <v>0</v>
      </c>
    </row>
    <row r="20" spans="1:5" ht="15" customHeight="1" x14ac:dyDescent="0.25">
      <c r="A20" s="17"/>
      <c r="B20" s="20" t="s">
        <v>58</v>
      </c>
      <c r="C20" s="15">
        <v>0</v>
      </c>
      <c r="D20" s="15">
        <v>0</v>
      </c>
      <c r="E20" s="15">
        <v>0</v>
      </c>
    </row>
    <row r="21" spans="1:5" s="14" customFormat="1" ht="15" customHeight="1" x14ac:dyDescent="0.25">
      <c r="A21" s="18"/>
      <c r="B21" s="19" t="s">
        <v>7</v>
      </c>
      <c r="C21" s="16">
        <f>C6+C9+C20</f>
        <v>11988</v>
      </c>
      <c r="D21" s="16">
        <f>D6+D9+D20</f>
        <v>11988</v>
      </c>
      <c r="E21" s="16">
        <f>E6+E9+E20</f>
        <v>100</v>
      </c>
    </row>
  </sheetData>
  <mergeCells count="3">
    <mergeCell ref="A1:E1"/>
    <mergeCell ref="A2:E2"/>
    <mergeCell ref="A3:E3"/>
  </mergeCells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E8"/>
  <sheetViews>
    <sheetView workbookViewId="0">
      <selection activeCell="D28" sqref="D28"/>
    </sheetView>
  </sheetViews>
  <sheetFormatPr defaultRowHeight="15" x14ac:dyDescent="0.25"/>
  <cols>
    <col min="1" max="1" width="6.140625" style="24" bestFit="1" customWidth="1"/>
    <col min="2" max="2" width="29" style="24" bestFit="1" customWidth="1"/>
    <col min="3" max="3" width="18.7109375" style="24" customWidth="1"/>
    <col min="4" max="4" width="15.28515625" style="24" customWidth="1"/>
    <col min="5" max="5" width="15.42578125" style="24" customWidth="1"/>
    <col min="6" max="16384" width="9.140625" style="24"/>
  </cols>
  <sheetData>
    <row r="1" spans="1:5" ht="15.75" x14ac:dyDescent="0.25">
      <c r="A1" s="43" t="s">
        <v>0</v>
      </c>
      <c r="B1" s="44"/>
      <c r="C1" s="44"/>
      <c r="D1" s="44"/>
      <c r="E1" s="44"/>
    </row>
    <row r="2" spans="1:5" ht="48.75" customHeight="1" x14ac:dyDescent="0.25">
      <c r="A2" s="46" t="s">
        <v>60</v>
      </c>
      <c r="B2" s="53"/>
      <c r="C2" s="53"/>
      <c r="D2" s="53"/>
      <c r="E2" s="53"/>
    </row>
    <row r="3" spans="1:5" ht="31.5" customHeight="1" x14ac:dyDescent="0.25">
      <c r="A3" s="45" t="s">
        <v>84</v>
      </c>
      <c r="B3" s="44"/>
      <c r="C3" s="44"/>
      <c r="D3" s="44"/>
      <c r="E3" s="44"/>
    </row>
    <row r="4" spans="1:5" ht="15.75" x14ac:dyDescent="0.25">
      <c r="A4" s="9"/>
      <c r="B4" s="10" t="s">
        <v>1</v>
      </c>
      <c r="C4" s="11"/>
      <c r="D4" s="11"/>
      <c r="E4" s="11" t="s">
        <v>2</v>
      </c>
    </row>
    <row r="5" spans="1:5" ht="120" x14ac:dyDescent="0.25">
      <c r="A5" s="12" t="s">
        <v>3</v>
      </c>
      <c r="B5" s="12" t="s">
        <v>8</v>
      </c>
      <c r="C5" s="13" t="s">
        <v>94</v>
      </c>
      <c r="D5" s="13" t="s">
        <v>82</v>
      </c>
      <c r="E5" s="13" t="s">
        <v>83</v>
      </c>
    </row>
    <row r="6" spans="1:5" x14ac:dyDescent="0.25">
      <c r="A6" s="18"/>
      <c r="B6" s="29" t="s">
        <v>9</v>
      </c>
      <c r="C6" s="16">
        <f>C7</f>
        <v>971.3</v>
      </c>
      <c r="D6" s="16">
        <f t="shared" ref="D6:E6" si="0">D7</f>
        <v>0</v>
      </c>
      <c r="E6" s="16">
        <f t="shared" si="0"/>
        <v>0</v>
      </c>
    </row>
    <row r="7" spans="1:5" x14ac:dyDescent="0.25">
      <c r="A7" s="17"/>
      <c r="B7" s="23" t="s">
        <v>11</v>
      </c>
      <c r="C7" s="8">
        <v>971.3</v>
      </c>
      <c r="D7" s="15">
        <v>0</v>
      </c>
      <c r="E7" s="15">
        <f>D7/C7*100</f>
        <v>0</v>
      </c>
    </row>
    <row r="8" spans="1:5" x14ac:dyDescent="0.25">
      <c r="A8" s="18"/>
      <c r="B8" s="19" t="s">
        <v>7</v>
      </c>
      <c r="C8" s="16">
        <f>C6</f>
        <v>971.3</v>
      </c>
      <c r="D8" s="16">
        <f t="shared" ref="D8:E8" si="1">D6</f>
        <v>0</v>
      </c>
      <c r="E8" s="16">
        <f t="shared" si="1"/>
        <v>0</v>
      </c>
    </row>
  </sheetData>
  <mergeCells count="3">
    <mergeCell ref="A1:E1"/>
    <mergeCell ref="A2:E2"/>
    <mergeCell ref="A3:E3"/>
  </mergeCells>
  <pageMargins left="0.7" right="0.7" top="0.75" bottom="0.75" header="0.3" footer="0.3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J8"/>
  <sheetViews>
    <sheetView workbookViewId="0">
      <selection activeCell="D28" sqref="D28"/>
    </sheetView>
  </sheetViews>
  <sheetFormatPr defaultRowHeight="15" x14ac:dyDescent="0.25"/>
  <cols>
    <col min="1" max="1" width="9.140625" style="24"/>
    <col min="2" max="2" width="30.7109375" style="24" customWidth="1"/>
    <col min="3" max="3" width="25" style="24" customWidth="1"/>
    <col min="4" max="4" width="19.28515625" style="24" customWidth="1"/>
    <col min="5" max="5" width="19.5703125" style="24" customWidth="1"/>
    <col min="6" max="16384" width="9.140625" style="24"/>
  </cols>
  <sheetData>
    <row r="2" spans="1:10" x14ac:dyDescent="0.25">
      <c r="A2" s="56" t="s">
        <v>0</v>
      </c>
      <c r="B2" s="56"/>
      <c r="C2" s="56"/>
      <c r="D2" s="56"/>
      <c r="E2" s="56"/>
      <c r="F2" s="40"/>
      <c r="G2" s="40"/>
      <c r="H2" s="40"/>
      <c r="I2" s="40"/>
      <c r="J2" s="40"/>
    </row>
    <row r="3" spans="1:10" ht="39.75" customHeight="1" x14ac:dyDescent="0.25">
      <c r="A3" s="54" t="s">
        <v>61</v>
      </c>
      <c r="B3" s="55"/>
      <c r="C3" s="55"/>
      <c r="D3" s="55"/>
      <c r="E3" s="55"/>
    </row>
    <row r="5" spans="1:10" ht="15.75" x14ac:dyDescent="0.25">
      <c r="A5" s="9"/>
      <c r="B5" s="10" t="s">
        <v>1</v>
      </c>
      <c r="C5" s="11"/>
      <c r="D5" s="11"/>
      <c r="E5" s="11" t="s">
        <v>2</v>
      </c>
    </row>
    <row r="6" spans="1:10" ht="75" x14ac:dyDescent="0.25">
      <c r="A6" s="12" t="s">
        <v>3</v>
      </c>
      <c r="B6" s="12" t="s">
        <v>8</v>
      </c>
      <c r="C6" s="13" t="s">
        <v>94</v>
      </c>
      <c r="D6" s="13" t="s">
        <v>82</v>
      </c>
      <c r="E6" s="13" t="s">
        <v>83</v>
      </c>
    </row>
    <row r="7" spans="1:10" ht="30" x14ac:dyDescent="0.25">
      <c r="A7" s="17"/>
      <c r="B7" s="23" t="s">
        <v>80</v>
      </c>
      <c r="C7" s="8">
        <v>23548.7</v>
      </c>
      <c r="D7" s="8">
        <v>90130.7</v>
      </c>
      <c r="E7" s="15">
        <f>D7/C7*100</f>
        <v>382.74172247300271</v>
      </c>
    </row>
    <row r="8" spans="1:10" x14ac:dyDescent="0.25">
      <c r="A8" s="18"/>
      <c r="B8" s="19" t="s">
        <v>7</v>
      </c>
      <c r="C8" s="16">
        <f>C7</f>
        <v>23548.7</v>
      </c>
      <c r="D8" s="16">
        <f>D7</f>
        <v>90130.7</v>
      </c>
      <c r="E8" s="16">
        <f>E7</f>
        <v>382.74172247300271</v>
      </c>
    </row>
  </sheetData>
  <mergeCells count="2">
    <mergeCell ref="A3:E3"/>
    <mergeCell ref="A2:E2"/>
  </mergeCells>
  <pageMargins left="0.7" right="0.7" top="0.75" bottom="0.75" header="0.3" footer="0.3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E25"/>
  <sheetViews>
    <sheetView workbookViewId="0">
      <selection activeCell="D28" sqref="D28"/>
    </sheetView>
  </sheetViews>
  <sheetFormatPr defaultColWidth="15.5703125" defaultRowHeight="15.75" x14ac:dyDescent="0.25"/>
  <cols>
    <col min="1" max="1" width="5.5703125" style="9" customWidth="1"/>
    <col min="2" max="2" width="74.5703125" style="10" customWidth="1"/>
    <col min="3" max="4" width="14.5703125" style="11" customWidth="1"/>
    <col min="5" max="5" width="14.5703125" style="9" customWidth="1"/>
    <col min="6" max="251" width="9.140625" style="9" customWidth="1"/>
    <col min="252" max="252" width="89" style="9" customWidth="1"/>
    <col min="253" max="255" width="18.5703125" style="9" customWidth="1"/>
    <col min="256" max="16384" width="15.5703125" style="9"/>
  </cols>
  <sheetData>
    <row r="1" spans="1:5" x14ac:dyDescent="0.25">
      <c r="A1" s="43" t="s">
        <v>0</v>
      </c>
      <c r="B1" s="48"/>
      <c r="C1" s="48"/>
      <c r="D1" s="48"/>
      <c r="E1" s="48"/>
    </row>
    <row r="2" spans="1:5" ht="15.75" customHeight="1" x14ac:dyDescent="0.25">
      <c r="A2" s="49" t="s">
        <v>66</v>
      </c>
      <c r="B2" s="50"/>
      <c r="C2" s="50"/>
      <c r="D2" s="50"/>
      <c r="E2" s="50"/>
    </row>
    <row r="3" spans="1:5" x14ac:dyDescent="0.25">
      <c r="A3" s="52" t="s">
        <v>84</v>
      </c>
      <c r="B3" s="47"/>
      <c r="C3" s="47"/>
      <c r="D3" s="47"/>
      <c r="E3" s="47"/>
    </row>
    <row r="4" spans="1:5" x14ac:dyDescent="0.25">
      <c r="B4" s="10" t="s">
        <v>1</v>
      </c>
      <c r="E4" s="11" t="s">
        <v>2</v>
      </c>
    </row>
    <row r="5" spans="1:5" ht="135" x14ac:dyDescent="0.25">
      <c r="A5" s="12" t="s">
        <v>3</v>
      </c>
      <c r="B5" s="12" t="s">
        <v>8</v>
      </c>
      <c r="C5" s="13" t="s">
        <v>94</v>
      </c>
      <c r="D5" s="13" t="s">
        <v>82</v>
      </c>
      <c r="E5" s="13" t="s">
        <v>83</v>
      </c>
    </row>
    <row r="6" spans="1:5" ht="15" customHeight="1" x14ac:dyDescent="0.25">
      <c r="A6" s="18"/>
      <c r="B6" s="25" t="s">
        <v>9</v>
      </c>
      <c r="C6" s="16">
        <f>C7</f>
        <v>4281.83</v>
      </c>
      <c r="D6" s="16">
        <f t="shared" ref="D6:E6" si="0">D7</f>
        <v>4281.8</v>
      </c>
      <c r="E6" s="16">
        <f t="shared" si="0"/>
        <v>99.999299364991145</v>
      </c>
    </row>
    <row r="7" spans="1:5" ht="15" customHeight="1" x14ac:dyDescent="0.25">
      <c r="A7" s="17"/>
      <c r="B7" s="26" t="s">
        <v>12</v>
      </c>
      <c r="C7" s="8">
        <f>3982.1+299.73</f>
        <v>4281.83</v>
      </c>
      <c r="D7" s="8">
        <v>4281.8</v>
      </c>
      <c r="E7" s="8">
        <f>D7/C7*100</f>
        <v>99.999299364991145</v>
      </c>
    </row>
    <row r="8" spans="1:5" ht="15" customHeight="1" x14ac:dyDescent="0.25">
      <c r="A8" s="17"/>
      <c r="B8" s="25" t="s">
        <v>13</v>
      </c>
      <c r="C8" s="7">
        <f>C9+C10+C11+C12+C13+C14+C15</f>
        <v>13152.900000000001</v>
      </c>
      <c r="D8" s="7">
        <f t="shared" ref="D8" si="1">D9+D10+D11+D12+D13+D14+D15</f>
        <v>13152.900000000001</v>
      </c>
      <c r="E8" s="7">
        <f>D8/C8*100</f>
        <v>100</v>
      </c>
    </row>
    <row r="9" spans="1:5" ht="15" customHeight="1" x14ac:dyDescent="0.25">
      <c r="A9" s="17"/>
      <c r="B9" s="27" t="s">
        <v>19</v>
      </c>
      <c r="C9" s="8">
        <f>100+8000+421.1</f>
        <v>8521.1</v>
      </c>
      <c r="D9" s="8">
        <f>100+8000+421.1</f>
        <v>8521.1</v>
      </c>
      <c r="E9" s="8">
        <f>D9/C9*100</f>
        <v>100</v>
      </c>
    </row>
    <row r="10" spans="1:5" s="14" customFormat="1" ht="15" customHeight="1" x14ac:dyDescent="0.25">
      <c r="A10" s="18"/>
      <c r="B10" s="27" t="s">
        <v>21</v>
      </c>
      <c r="C10" s="8">
        <v>50</v>
      </c>
      <c r="D10" s="8">
        <v>50</v>
      </c>
      <c r="E10" s="8">
        <f t="shared" ref="E10:E24" si="2">D10/C10*100</f>
        <v>100</v>
      </c>
    </row>
    <row r="11" spans="1:5" ht="15" customHeight="1" x14ac:dyDescent="0.25">
      <c r="A11" s="17"/>
      <c r="B11" s="27" t="s">
        <v>23</v>
      </c>
      <c r="C11" s="8">
        <v>50</v>
      </c>
      <c r="D11" s="8">
        <v>50</v>
      </c>
      <c r="E11" s="8">
        <f t="shared" si="2"/>
        <v>100</v>
      </c>
    </row>
    <row r="12" spans="1:5" s="14" customFormat="1" ht="15" customHeight="1" x14ac:dyDescent="0.25">
      <c r="A12" s="17"/>
      <c r="B12" s="27" t="s">
        <v>25</v>
      </c>
      <c r="C12" s="8">
        <v>100</v>
      </c>
      <c r="D12" s="8">
        <v>100</v>
      </c>
      <c r="E12" s="8">
        <f t="shared" si="2"/>
        <v>100</v>
      </c>
    </row>
    <row r="13" spans="1:5" ht="15" customHeight="1" x14ac:dyDescent="0.25">
      <c r="A13" s="17"/>
      <c r="B13" s="27" t="s">
        <v>27</v>
      </c>
      <c r="C13" s="8">
        <v>100</v>
      </c>
      <c r="D13" s="8">
        <v>100</v>
      </c>
      <c r="E13" s="8">
        <f t="shared" si="2"/>
        <v>100</v>
      </c>
    </row>
    <row r="14" spans="1:5" s="14" customFormat="1" ht="15" customHeight="1" x14ac:dyDescent="0.25">
      <c r="A14" s="18"/>
      <c r="B14" s="27" t="s">
        <v>29</v>
      </c>
      <c r="C14" s="8">
        <f>3982.1+299.7</f>
        <v>4281.8</v>
      </c>
      <c r="D14" s="8">
        <v>4281.8</v>
      </c>
      <c r="E14" s="8">
        <f t="shared" si="2"/>
        <v>100</v>
      </c>
    </row>
    <row r="15" spans="1:5" ht="15" customHeight="1" x14ac:dyDescent="0.25">
      <c r="A15" s="17"/>
      <c r="B15" s="27" t="s">
        <v>31</v>
      </c>
      <c r="C15" s="8">
        <v>50</v>
      </c>
      <c r="D15" s="8">
        <v>50</v>
      </c>
      <c r="E15" s="8">
        <f t="shared" si="2"/>
        <v>100</v>
      </c>
    </row>
    <row r="16" spans="1:5" ht="15" customHeight="1" x14ac:dyDescent="0.25">
      <c r="A16" s="17"/>
      <c r="B16" s="33" t="s">
        <v>70</v>
      </c>
      <c r="C16" s="16">
        <f>C17+C18+C19+C20+C21+C22+C23+C24</f>
        <v>57790.53</v>
      </c>
      <c r="D16" s="16">
        <f>D17+D18+D19+D20+D21+D22+D23+D24</f>
        <v>57790.499999999993</v>
      </c>
      <c r="E16" s="16">
        <f t="shared" si="2"/>
        <v>99.999948088380563</v>
      </c>
    </row>
    <row r="17" spans="1:5" ht="15" customHeight="1" x14ac:dyDescent="0.25">
      <c r="A17" s="17"/>
      <c r="B17" s="27" t="s">
        <v>71</v>
      </c>
      <c r="C17" s="15">
        <v>100</v>
      </c>
      <c r="D17" s="15">
        <v>100</v>
      </c>
      <c r="E17" s="15">
        <f t="shared" si="2"/>
        <v>100</v>
      </c>
    </row>
    <row r="18" spans="1:5" ht="15" customHeight="1" x14ac:dyDescent="0.25">
      <c r="A18" s="17"/>
      <c r="B18" s="27" t="s">
        <v>46</v>
      </c>
      <c r="C18" s="15">
        <v>50</v>
      </c>
      <c r="D18" s="15">
        <v>50</v>
      </c>
      <c r="E18" s="15">
        <f t="shared" si="2"/>
        <v>100</v>
      </c>
    </row>
    <row r="19" spans="1:5" ht="15" customHeight="1" x14ac:dyDescent="0.25">
      <c r="A19" s="17"/>
      <c r="B19" s="27" t="s">
        <v>41</v>
      </c>
      <c r="C19" s="15">
        <f>10500+552.63</f>
        <v>11052.63</v>
      </c>
      <c r="D19" s="15">
        <f>10500+552.63</f>
        <v>11052.63</v>
      </c>
      <c r="E19" s="15">
        <f t="shared" si="2"/>
        <v>100</v>
      </c>
    </row>
    <row r="20" spans="1:5" ht="15" customHeight="1" x14ac:dyDescent="0.25">
      <c r="A20" s="17"/>
      <c r="B20" s="27" t="s">
        <v>72</v>
      </c>
      <c r="C20" s="15">
        <f>10500+552.63</f>
        <v>11052.63</v>
      </c>
      <c r="D20" s="15">
        <f>10500+552.63</f>
        <v>11052.63</v>
      </c>
      <c r="E20" s="15">
        <f t="shared" si="2"/>
        <v>100</v>
      </c>
    </row>
    <row r="21" spans="1:5" ht="15" customHeight="1" x14ac:dyDescent="0.25">
      <c r="A21" s="17"/>
      <c r="B21" s="27" t="s">
        <v>73</v>
      </c>
      <c r="C21" s="15">
        <v>0</v>
      </c>
      <c r="D21" s="15">
        <v>0</v>
      </c>
      <c r="E21" s="15">
        <v>0</v>
      </c>
    </row>
    <row r="22" spans="1:5" ht="15" customHeight="1" x14ac:dyDescent="0.25">
      <c r="A22" s="17"/>
      <c r="B22" s="27" t="s">
        <v>74</v>
      </c>
      <c r="C22" s="15">
        <f>13500+710.53</f>
        <v>14210.53</v>
      </c>
      <c r="D22" s="15">
        <f>13500+710.5</f>
        <v>14210.5</v>
      </c>
      <c r="E22" s="15">
        <f t="shared" si="2"/>
        <v>99.999788888943613</v>
      </c>
    </row>
    <row r="23" spans="1:5" ht="15" customHeight="1" x14ac:dyDescent="0.25">
      <c r="A23" s="17"/>
      <c r="B23" s="27" t="s">
        <v>75</v>
      </c>
      <c r="C23" s="15">
        <f>14508.5+763.61</f>
        <v>15272.11</v>
      </c>
      <c r="D23" s="15">
        <f>14508.5+763.61</f>
        <v>15272.11</v>
      </c>
      <c r="E23" s="15">
        <f t="shared" si="2"/>
        <v>100</v>
      </c>
    </row>
    <row r="24" spans="1:5" ht="15" customHeight="1" x14ac:dyDescent="0.25">
      <c r="A24" s="17"/>
      <c r="B24" s="27" t="s">
        <v>34</v>
      </c>
      <c r="C24" s="15">
        <f>5750+302.63</f>
        <v>6052.63</v>
      </c>
      <c r="D24" s="15">
        <f>5750+302.63</f>
        <v>6052.63</v>
      </c>
      <c r="E24" s="15">
        <f t="shared" si="2"/>
        <v>100</v>
      </c>
    </row>
    <row r="25" spans="1:5" s="14" customFormat="1" ht="15" customHeight="1" x14ac:dyDescent="0.25">
      <c r="A25" s="18"/>
      <c r="B25" s="19" t="s">
        <v>7</v>
      </c>
      <c r="C25" s="16">
        <f>C6+C8+C16</f>
        <v>75225.260000000009</v>
      </c>
      <c r="D25" s="16">
        <f>D6+D8+D16</f>
        <v>75225.2</v>
      </c>
      <c r="E25" s="16">
        <f>D25/C25*100</f>
        <v>99.99992023955781</v>
      </c>
    </row>
  </sheetData>
  <mergeCells count="3">
    <mergeCell ref="A1:E1"/>
    <mergeCell ref="A2:E2"/>
    <mergeCell ref="A3:E3"/>
  </mergeCells>
  <pageMargins left="0.7" right="0.7" top="0.75" bottom="0.75" header="0.3" footer="0.3"/>
  <pageSetup paperSize="9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E20"/>
  <sheetViews>
    <sheetView topLeftCell="A2" workbookViewId="0">
      <selection activeCell="D28" sqref="D28"/>
    </sheetView>
  </sheetViews>
  <sheetFormatPr defaultColWidth="15.5703125" defaultRowHeight="15.75" x14ac:dyDescent="0.25"/>
  <cols>
    <col min="1" max="1" width="5.5703125" style="9" customWidth="1"/>
    <col min="2" max="2" width="74.5703125" style="10" customWidth="1"/>
    <col min="3" max="4" width="14.5703125" style="11" customWidth="1"/>
    <col min="5" max="5" width="14.5703125" style="9" customWidth="1"/>
    <col min="6" max="251" width="9.140625" style="9" customWidth="1"/>
    <col min="252" max="252" width="89" style="9" customWidth="1"/>
    <col min="253" max="255" width="18.5703125" style="9" customWidth="1"/>
    <col min="256" max="16384" width="15.5703125" style="9"/>
  </cols>
  <sheetData>
    <row r="1" spans="1:5" x14ac:dyDescent="0.25">
      <c r="A1" s="43" t="s">
        <v>0</v>
      </c>
      <c r="B1" s="48"/>
      <c r="C1" s="48"/>
      <c r="D1" s="48"/>
      <c r="E1" s="48"/>
    </row>
    <row r="2" spans="1:5" ht="42.75" customHeight="1" x14ac:dyDescent="0.25">
      <c r="A2" s="49" t="s">
        <v>69</v>
      </c>
      <c r="B2" s="50"/>
      <c r="C2" s="50"/>
      <c r="D2" s="50"/>
      <c r="E2" s="50"/>
    </row>
    <row r="3" spans="1:5" x14ac:dyDescent="0.25">
      <c r="A3" s="52" t="s">
        <v>84</v>
      </c>
      <c r="B3" s="47"/>
      <c r="C3" s="47"/>
      <c r="D3" s="47"/>
      <c r="E3" s="47"/>
    </row>
    <row r="4" spans="1:5" x14ac:dyDescent="0.25">
      <c r="B4" s="10" t="s">
        <v>1</v>
      </c>
      <c r="E4" s="11" t="s">
        <v>2</v>
      </c>
    </row>
    <row r="5" spans="1:5" ht="135" x14ac:dyDescent="0.25">
      <c r="A5" s="12" t="s">
        <v>3</v>
      </c>
      <c r="B5" s="12" t="s">
        <v>8</v>
      </c>
      <c r="C5" s="13" t="s">
        <v>94</v>
      </c>
      <c r="D5" s="13" t="s">
        <v>82</v>
      </c>
      <c r="E5" s="13" t="s">
        <v>83</v>
      </c>
    </row>
    <row r="6" spans="1:5" ht="15" customHeight="1" x14ac:dyDescent="0.25">
      <c r="A6" s="17"/>
      <c r="B6" s="25" t="s">
        <v>13</v>
      </c>
      <c r="C6" s="16">
        <f>SUM(C7:C10)</f>
        <v>2668</v>
      </c>
      <c r="D6" s="16">
        <f>SUM(D7:D10)</f>
        <v>2668</v>
      </c>
      <c r="E6" s="16">
        <f>D6/C6*100</f>
        <v>100</v>
      </c>
    </row>
    <row r="7" spans="1:5" ht="15" customHeight="1" x14ac:dyDescent="0.25">
      <c r="A7" s="17"/>
      <c r="B7" s="27" t="s">
        <v>19</v>
      </c>
      <c r="C7" s="15">
        <f>570+30</f>
        <v>600</v>
      </c>
      <c r="D7" s="15">
        <v>600</v>
      </c>
      <c r="E7" s="15">
        <f>D7/C7*100</f>
        <v>100</v>
      </c>
    </row>
    <row r="8" spans="1:5" s="14" customFormat="1" ht="15" customHeight="1" x14ac:dyDescent="0.25">
      <c r="A8" s="18"/>
      <c r="B8" s="27" t="s">
        <v>21</v>
      </c>
      <c r="C8" s="15">
        <f>872.1+45.9</f>
        <v>918</v>
      </c>
      <c r="D8" s="15">
        <v>918</v>
      </c>
      <c r="E8" s="15">
        <f t="shared" ref="E8:E10" si="0">D8/C8*100</f>
        <v>100</v>
      </c>
    </row>
    <row r="9" spans="1:5" ht="15" customHeight="1" x14ac:dyDescent="0.25">
      <c r="A9" s="17"/>
      <c r="B9" s="27" t="s">
        <v>23</v>
      </c>
      <c r="C9" s="15">
        <f>807.5+42.5</f>
        <v>850</v>
      </c>
      <c r="D9" s="15">
        <v>850</v>
      </c>
      <c r="E9" s="15">
        <f t="shared" si="0"/>
        <v>100</v>
      </c>
    </row>
    <row r="10" spans="1:5" ht="15" customHeight="1" x14ac:dyDescent="0.25">
      <c r="A10" s="17"/>
      <c r="B10" s="27" t="s">
        <v>27</v>
      </c>
      <c r="C10" s="15">
        <f>285+15</f>
        <v>300</v>
      </c>
      <c r="D10" s="15">
        <v>300</v>
      </c>
      <c r="E10" s="15">
        <f t="shared" si="0"/>
        <v>100</v>
      </c>
    </row>
    <row r="11" spans="1:5" ht="15" customHeight="1" x14ac:dyDescent="0.25">
      <c r="A11" s="17"/>
      <c r="B11" s="33" t="s">
        <v>70</v>
      </c>
      <c r="C11" s="16">
        <f>C12+C13+C14+C15+C16+C17+C18+C19</f>
        <v>5464.1</v>
      </c>
      <c r="D11" s="16">
        <f t="shared" ref="D11" si="1">D12+D13+D14+D15+D16+D17+D18+D19</f>
        <v>5464.1</v>
      </c>
      <c r="E11" s="16">
        <f>D11/C11*100</f>
        <v>100</v>
      </c>
    </row>
    <row r="12" spans="1:5" ht="15" customHeight="1" x14ac:dyDescent="0.25">
      <c r="A12" s="17"/>
      <c r="B12" s="27" t="s">
        <v>76</v>
      </c>
      <c r="C12" s="15">
        <f>332.5+17.5</f>
        <v>350</v>
      </c>
      <c r="D12" s="15">
        <v>350</v>
      </c>
      <c r="E12" s="15">
        <f t="shared" ref="E12:E19" si="2">D12/C12*100</f>
        <v>100</v>
      </c>
    </row>
    <row r="13" spans="1:5" ht="15" customHeight="1" x14ac:dyDescent="0.25">
      <c r="A13" s="17"/>
      <c r="B13" s="27" t="s">
        <v>71</v>
      </c>
      <c r="C13" s="15">
        <f>380+20</f>
        <v>400</v>
      </c>
      <c r="D13" s="15">
        <v>400</v>
      </c>
      <c r="E13" s="15">
        <f t="shared" si="2"/>
        <v>100</v>
      </c>
    </row>
    <row r="14" spans="1:5" ht="15" customHeight="1" x14ac:dyDescent="0.25">
      <c r="A14" s="17"/>
      <c r="B14" s="27" t="s">
        <v>35</v>
      </c>
      <c r="C14" s="15">
        <f>950.1+50</f>
        <v>1000.1</v>
      </c>
      <c r="D14" s="15">
        <v>1000.1</v>
      </c>
      <c r="E14" s="15">
        <f t="shared" si="2"/>
        <v>100</v>
      </c>
    </row>
    <row r="15" spans="1:5" ht="15" customHeight="1" x14ac:dyDescent="0.25">
      <c r="A15" s="17"/>
      <c r="B15" s="27" t="s">
        <v>41</v>
      </c>
      <c r="C15" s="15">
        <f>665+35</f>
        <v>700</v>
      </c>
      <c r="D15" s="15">
        <v>700</v>
      </c>
      <c r="E15" s="15">
        <f t="shared" si="2"/>
        <v>100</v>
      </c>
    </row>
    <row r="16" spans="1:5" ht="15" customHeight="1" x14ac:dyDescent="0.25">
      <c r="A16" s="17"/>
      <c r="B16" s="27" t="s">
        <v>77</v>
      </c>
      <c r="C16" s="15">
        <f>665+35</f>
        <v>700</v>
      </c>
      <c r="D16" s="15">
        <v>700</v>
      </c>
      <c r="E16" s="15">
        <f t="shared" si="2"/>
        <v>100</v>
      </c>
    </row>
    <row r="17" spans="1:5" ht="15" customHeight="1" x14ac:dyDescent="0.25">
      <c r="A17" s="17"/>
      <c r="B17" s="27" t="s">
        <v>48</v>
      </c>
      <c r="C17" s="15">
        <f>380+20</f>
        <v>400</v>
      </c>
      <c r="D17" s="15">
        <v>400</v>
      </c>
      <c r="E17" s="15">
        <f t="shared" si="2"/>
        <v>100</v>
      </c>
    </row>
    <row r="18" spans="1:5" ht="15" customHeight="1" x14ac:dyDescent="0.25">
      <c r="A18" s="17"/>
      <c r="B18" s="27" t="s">
        <v>63</v>
      </c>
      <c r="C18" s="15">
        <f>950+50</f>
        <v>1000</v>
      </c>
      <c r="D18" s="15">
        <v>1000</v>
      </c>
      <c r="E18" s="15">
        <f t="shared" si="2"/>
        <v>100</v>
      </c>
    </row>
    <row r="19" spans="1:5" ht="15" customHeight="1" x14ac:dyDescent="0.25">
      <c r="A19" s="17"/>
      <c r="B19" s="27" t="s">
        <v>78</v>
      </c>
      <c r="C19" s="15">
        <f>868.3+45.7</f>
        <v>914</v>
      </c>
      <c r="D19" s="15">
        <f>868.3+45.7</f>
        <v>914</v>
      </c>
      <c r="E19" s="15">
        <f t="shared" si="2"/>
        <v>100</v>
      </c>
    </row>
    <row r="20" spans="1:5" s="14" customFormat="1" ht="15" customHeight="1" x14ac:dyDescent="0.25">
      <c r="A20" s="18"/>
      <c r="B20" s="19" t="s">
        <v>7</v>
      </c>
      <c r="C20" s="16">
        <f>C6+C11</f>
        <v>8132.1</v>
      </c>
      <c r="D20" s="16">
        <f t="shared" ref="D20" si="3">D6+D11</f>
        <v>8132.1</v>
      </c>
      <c r="E20" s="16">
        <f>D20/C20*100</f>
        <v>100</v>
      </c>
    </row>
  </sheetData>
  <mergeCells count="3">
    <mergeCell ref="A1:E1"/>
    <mergeCell ref="A2:E2"/>
    <mergeCell ref="A3:E3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13</vt:i4>
      </vt:variant>
      <vt:variant>
        <vt:lpstr>Именованные диапазоны</vt:lpstr>
      </vt:variant>
      <vt:variant>
        <vt:i4>2</vt:i4>
      </vt:variant>
    </vt:vector>
  </HeadingPairs>
  <TitlesOfParts>
    <vt:vector size="15" baseType="lpstr">
      <vt:lpstr> 2.1</vt:lpstr>
      <vt:lpstr>2.2</vt:lpstr>
      <vt:lpstr>2.3</vt:lpstr>
      <vt:lpstr>2.4</vt:lpstr>
      <vt:lpstr>2.5</vt:lpstr>
      <vt:lpstr>2.6</vt:lpstr>
      <vt:lpstr>2.7</vt:lpstr>
      <vt:lpstr>2.8</vt:lpstr>
      <vt:lpstr>2.9</vt:lpstr>
      <vt:lpstr>2.10</vt:lpstr>
      <vt:lpstr>2.11</vt:lpstr>
      <vt:lpstr>2.12</vt:lpstr>
      <vt:lpstr>2.13</vt:lpstr>
      <vt:lpstr>' 2.1'!Заголовки_для_печати</vt:lpstr>
      <vt:lpstr>' 2.1'!Область_печати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2017-06-06T06:58:48Z</cp:lastPrinted>
  <dcterms:created xsi:type="dcterms:W3CDTF">2006-09-16T00:00:00Z</dcterms:created>
  <dcterms:modified xsi:type="dcterms:W3CDTF">2021-06-03T12:50:08Z</dcterms:modified>
</cp:coreProperties>
</file>